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029"/>
  <workbookPr filterPrivacy="1" codeName="DieseArbeitsmappe" defaultThemeVersion="124226"/>
  <xr:revisionPtr revIDLastSave="0" documentId="8_{EC866B2E-D4D5-403F-8DEA-4F4B1B5D79F7}" xr6:coauthVersionLast="47" xr6:coauthVersionMax="47" xr10:uidLastSave="{00000000-0000-0000-0000-000000000000}"/>
  <bookViews>
    <workbookView xWindow="28680" yWindow="-120" windowWidth="51840" windowHeight="21120" tabRatio="882" activeTab="12" xr2:uid="{00000000-000D-0000-FFFF-FFFF00000000}"/>
  </bookViews>
  <sheets>
    <sheet name="Übersicht Jahre" sheetId="1" r:id="rId1"/>
    <sheet name="SOLL-IST-Vgl" sheetId="2" r:id="rId2"/>
    <sheet name="Einsparung Wärme" sheetId="5" r:id="rId3"/>
    <sheet name="Witterungsbereinigung" sheetId="11" r:id="rId4"/>
    <sheet name="Einsparung Strom" sheetId="4" r:id="rId5"/>
    <sheet name="Einsparung Wasser" sheetId="6" r:id="rId6"/>
    <sheet name="Baseline Wärme" sheetId="8" r:id="rId7"/>
    <sheet name="Baseline Strom" sheetId="7" r:id="rId8"/>
    <sheet name="Baseline Wasser" sheetId="9" r:id="rId9"/>
    <sheet name="Eingabemaske Abrechnungen" sheetId="14" r:id="rId10"/>
    <sheet name="Verlauf Einspargarantie" sheetId="17" r:id="rId11"/>
    <sheet name="Referenzwerte" sheetId="10" r:id="rId12"/>
    <sheet name="Bearbeitungshinweise" sheetId="12" r:id="rId13"/>
  </sheets>
  <definedNames>
    <definedName name="_xlnm.Print_Area" localSheetId="7">'Baseline Strom'!$A$1:$F$52</definedName>
    <definedName name="_xlnm.Print_Area" localSheetId="6">'Baseline Wärme'!$A$1:$G$72</definedName>
    <definedName name="_xlnm.Print_Area" localSheetId="8">'Baseline Wasser'!$A$1:$G$51</definedName>
    <definedName name="_xlnm.Print_Area" localSheetId="12">Bearbeitungshinweise!$A$1:$G$16</definedName>
    <definedName name="_xlnm.Print_Area" localSheetId="9">'Eingabemaske Abrechnungen'!$A$1:$I$70</definedName>
    <definedName name="_xlnm.Print_Area" localSheetId="4">'Einsparung Strom'!$A$1:$E$46</definedName>
    <definedName name="_xlnm.Print_Area" localSheetId="2">'Einsparung Wärme'!$A$1:$G$56</definedName>
    <definedName name="_xlnm.Print_Area" localSheetId="5">'Einsparung Wasser'!$A$1:$E$43</definedName>
    <definedName name="_xlnm.Print_Area" localSheetId="11">Referenzwerte!$A$1:$F$41</definedName>
    <definedName name="_xlnm.Print_Area" localSheetId="1">'SOLL-IST-Vgl'!$A$1:$N$98</definedName>
    <definedName name="_xlnm.Print_Area" localSheetId="0">'Übersicht Jahre'!$A$1:$L$81</definedName>
    <definedName name="_xlnm.Print_Area" localSheetId="10">'Verlauf Einspargarantie'!$A$1:$D$35</definedName>
    <definedName name="_xlnm.Print_Area" localSheetId="3">Witterungsbereinigung!$A$1:$F$119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8" i="2" l="1"/>
  <c r="L68" i="2" l="1"/>
  <c r="L67" i="2"/>
  <c r="J63" i="2"/>
  <c r="B46" i="14"/>
  <c r="L42" i="2" l="1"/>
  <c r="D7" i="2" l="1"/>
  <c r="B18" i="17" l="1"/>
  <c r="J25" i="2" l="1"/>
  <c r="B30" i="10"/>
  <c r="A16" i="17"/>
  <c r="A15" i="17"/>
  <c r="A14" i="17"/>
  <c r="A13" i="17"/>
  <c r="A12" i="17"/>
  <c r="A11" i="17"/>
  <c r="A10" i="17"/>
  <c r="A9" i="17"/>
  <c r="A8" i="17"/>
  <c r="A7" i="17"/>
  <c r="A6" i="17"/>
  <c r="A5" i="17"/>
  <c r="D91" i="2" s="1"/>
  <c r="D22" i="1" l="1"/>
  <c r="C22" i="1"/>
  <c r="D21" i="1"/>
  <c r="C21" i="1"/>
  <c r="B21" i="1" s="1"/>
  <c r="D20" i="1"/>
  <c r="C20" i="1"/>
  <c r="D19" i="1"/>
  <c r="C19" i="1"/>
  <c r="B19" i="1" s="1"/>
  <c r="D18" i="1"/>
  <c r="C18" i="1"/>
  <c r="D17" i="1"/>
  <c r="C17" i="1"/>
  <c r="B20" i="1" l="1"/>
  <c r="B22" i="1"/>
  <c r="B17" i="1"/>
  <c r="B18" i="1"/>
  <c r="G69" i="1"/>
  <c r="H69" i="1" s="1"/>
  <c r="C26" i="5"/>
  <c r="C25" i="5"/>
  <c r="C13" i="5"/>
  <c r="C12" i="5"/>
  <c r="B12" i="4"/>
  <c r="B11" i="4"/>
  <c r="B10" i="4"/>
  <c r="A11" i="4"/>
  <c r="A10" i="4"/>
  <c r="B11" i="6"/>
  <c r="B10" i="6"/>
  <c r="A11" i="6"/>
  <c r="A10" i="6"/>
  <c r="I69" i="1" l="1"/>
  <c r="L41" i="2" l="1"/>
  <c r="J23" i="2"/>
  <c r="J22" i="2"/>
  <c r="B11" i="11"/>
  <c r="B36" i="8" l="1"/>
  <c r="B35" i="8"/>
  <c r="B13" i="8"/>
  <c r="A12" i="7"/>
  <c r="A11" i="7"/>
  <c r="B14" i="8"/>
  <c r="B13" i="7"/>
  <c r="B12" i="7"/>
  <c r="B11" i="7"/>
  <c r="B12" i="9"/>
  <c r="A12" i="9"/>
  <c r="B11" i="9"/>
  <c r="E38" i="9" s="1"/>
  <c r="A11" i="9"/>
  <c r="C30" i="14"/>
  <c r="B30" i="14"/>
  <c r="C24" i="14"/>
  <c r="B24" i="14"/>
  <c r="G59" i="8" l="1"/>
  <c r="F39" i="7"/>
  <c r="K59" i="2"/>
  <c r="J59" i="2"/>
  <c r="H59" i="2"/>
  <c r="I41" i="2"/>
  <c r="B38" i="14" l="1"/>
  <c r="B37" i="14"/>
  <c r="C62" i="14" l="1"/>
  <c r="B62" i="14"/>
  <c r="A59" i="14"/>
  <c r="A58" i="14"/>
  <c r="C69" i="1"/>
  <c r="C70" i="1"/>
  <c r="C71" i="1"/>
  <c r="C72" i="1"/>
  <c r="C73" i="1"/>
  <c r="C74" i="1"/>
  <c r="C75" i="1"/>
  <c r="C76" i="1"/>
  <c r="C77" i="1"/>
  <c r="F38" i="9"/>
  <c r="C5" i="1"/>
  <c r="D5" i="2"/>
  <c r="C5" i="5"/>
  <c r="B5" i="11"/>
  <c r="B5" i="4"/>
  <c r="B5" i="6"/>
  <c r="B5" i="14"/>
  <c r="C6" i="8"/>
  <c r="C6" i="7"/>
  <c r="C6" i="9"/>
  <c r="A67" i="11"/>
  <c r="A66" i="11"/>
  <c r="A65" i="11"/>
  <c r="A64" i="11"/>
  <c r="A63" i="11"/>
  <c r="A62" i="11"/>
  <c r="A61" i="11"/>
  <c r="A60" i="11"/>
  <c r="A59" i="11"/>
  <c r="A58" i="11"/>
  <c r="A57" i="11"/>
  <c r="A56" i="11"/>
  <c r="C80" i="1"/>
  <c r="C79" i="1"/>
  <c r="C78" i="1"/>
  <c r="B54" i="5"/>
  <c r="B53" i="5"/>
  <c r="B10" i="11"/>
  <c r="C98" i="11" s="1"/>
  <c r="B12" i="14"/>
  <c r="C8" i="9"/>
  <c r="C8" i="7"/>
  <c r="C8" i="8"/>
  <c r="B7" i="6"/>
  <c r="B7" i="4"/>
  <c r="B7" i="11"/>
  <c r="C7" i="5"/>
  <c r="C7" i="1"/>
  <c r="D28" i="1"/>
  <c r="C28" i="1"/>
  <c r="D27" i="1"/>
  <c r="C27" i="1"/>
  <c r="D26" i="1"/>
  <c r="C26" i="1"/>
  <c r="D25" i="1"/>
  <c r="C25" i="1"/>
  <c r="D24" i="1"/>
  <c r="C24" i="1"/>
  <c r="D23" i="1"/>
  <c r="C23" i="1"/>
  <c r="B23" i="1" s="1"/>
  <c r="A28" i="4"/>
  <c r="G18" i="14"/>
  <c r="C16" i="14" s="1"/>
  <c r="F18" i="14"/>
  <c r="B16" i="14" s="1"/>
  <c r="G23" i="14"/>
  <c r="F23" i="14"/>
  <c r="G15" i="14"/>
  <c r="F15" i="14"/>
  <c r="C35" i="11"/>
  <c r="B35" i="11"/>
  <c r="D67" i="11"/>
  <c r="D66" i="11"/>
  <c r="D65" i="11"/>
  <c r="D64" i="11"/>
  <c r="D63" i="11"/>
  <c r="D62" i="11"/>
  <c r="D61" i="11"/>
  <c r="D60" i="11"/>
  <c r="D59" i="11"/>
  <c r="D58" i="11"/>
  <c r="D57" i="11"/>
  <c r="C67" i="11"/>
  <c r="C66" i="11"/>
  <c r="C65" i="11"/>
  <c r="C64" i="11"/>
  <c r="C63" i="11"/>
  <c r="C62" i="11"/>
  <c r="C61" i="11"/>
  <c r="C60" i="11"/>
  <c r="C59" i="11"/>
  <c r="C58" i="11"/>
  <c r="C57" i="11"/>
  <c r="C56" i="11"/>
  <c r="B67" i="11"/>
  <c r="B66" i="11"/>
  <c r="B65" i="11"/>
  <c r="B64" i="11"/>
  <c r="B63" i="11"/>
  <c r="B62" i="11"/>
  <c r="B61" i="11"/>
  <c r="B60" i="11"/>
  <c r="B59" i="11"/>
  <c r="B58" i="11"/>
  <c r="B57" i="11"/>
  <c r="B56" i="11"/>
  <c r="E29" i="2"/>
  <c r="C29" i="2"/>
  <c r="D28" i="4"/>
  <c r="C28" i="4"/>
  <c r="B28" i="4"/>
  <c r="D14" i="4"/>
  <c r="C14" i="4"/>
  <c r="B14" i="4"/>
  <c r="A14" i="4"/>
  <c r="C23" i="14"/>
  <c r="B23" i="14"/>
  <c r="D38" i="7"/>
  <c r="C38" i="7"/>
  <c r="A25" i="7"/>
  <c r="A23" i="7"/>
  <c r="A21" i="7"/>
  <c r="A19" i="7"/>
  <c r="A17" i="7"/>
  <c r="A15" i="7"/>
  <c r="C20" i="10"/>
  <c r="B20" i="10"/>
  <c r="A32" i="8"/>
  <c r="A10" i="8"/>
  <c r="C101" i="11"/>
  <c r="C53" i="11"/>
  <c r="B53" i="11"/>
  <c r="B101" i="11"/>
  <c r="F35" i="11"/>
  <c r="B23" i="2"/>
  <c r="B22" i="2"/>
  <c r="B22" i="5"/>
  <c r="B9" i="5"/>
  <c r="C16" i="11"/>
  <c r="B16" i="11"/>
  <c r="E57" i="8"/>
  <c r="C57" i="8"/>
  <c r="C15" i="14"/>
  <c r="B15" i="14"/>
  <c r="K42" i="2"/>
  <c r="E67" i="2"/>
  <c r="E66" i="2"/>
  <c r="I25" i="2" s="1"/>
  <c r="C64" i="2"/>
  <c r="C63" i="2"/>
  <c r="H24" i="2"/>
  <c r="D24" i="2"/>
  <c r="C32" i="5"/>
  <c r="C19" i="5"/>
  <c r="C43" i="4"/>
  <c r="C40" i="4"/>
  <c r="C39" i="4" s="1"/>
  <c r="C26" i="4"/>
  <c r="C25" i="4" s="1"/>
  <c r="B50" i="14"/>
  <c r="C88" i="2" s="1"/>
  <c r="C39" i="6"/>
  <c r="C38" i="6" s="1"/>
  <c r="C25" i="6"/>
  <c r="C24" i="6" s="1"/>
  <c r="D32" i="9"/>
  <c r="A28" i="1"/>
  <c r="A27" i="1"/>
  <c r="A26" i="1"/>
  <c r="A25" i="1"/>
  <c r="A24" i="1"/>
  <c r="A23" i="1"/>
  <c r="A22" i="1"/>
  <c r="A21" i="1"/>
  <c r="A20" i="1"/>
  <c r="A19" i="1"/>
  <c r="A18" i="1"/>
  <c r="A17" i="1"/>
  <c r="A37" i="6"/>
  <c r="A36" i="6"/>
  <c r="A35" i="6"/>
  <c r="A34" i="6"/>
  <c r="A33" i="6"/>
  <c r="A32" i="6"/>
  <c r="A31" i="6"/>
  <c r="A30" i="6"/>
  <c r="A29" i="6"/>
  <c r="A28" i="6"/>
  <c r="A23" i="6"/>
  <c r="A22" i="6"/>
  <c r="A21" i="6"/>
  <c r="A20" i="6"/>
  <c r="A19" i="6"/>
  <c r="A18" i="6"/>
  <c r="A17" i="6"/>
  <c r="A16" i="6"/>
  <c r="A15" i="6"/>
  <c r="A14" i="6"/>
  <c r="A38" i="4"/>
  <c r="A37" i="4"/>
  <c r="A36" i="4"/>
  <c r="A35" i="4"/>
  <c r="A34" i="4"/>
  <c r="A33" i="4"/>
  <c r="A32" i="4"/>
  <c r="A31" i="4"/>
  <c r="A30" i="4"/>
  <c r="A29" i="4"/>
  <c r="A24" i="4"/>
  <c r="A23" i="4"/>
  <c r="A22" i="4"/>
  <c r="A21" i="4"/>
  <c r="A20" i="4"/>
  <c r="A19" i="4"/>
  <c r="A18" i="4"/>
  <c r="A17" i="4"/>
  <c r="A16" i="4"/>
  <c r="A15" i="4"/>
  <c r="B46" i="5"/>
  <c r="B45" i="5"/>
  <c r="B44" i="5"/>
  <c r="B43" i="5"/>
  <c r="B42" i="5"/>
  <c r="B41" i="5"/>
  <c r="B40" i="5"/>
  <c r="B39" i="5"/>
  <c r="B38" i="5"/>
  <c r="B37" i="5"/>
  <c r="B87" i="2"/>
  <c r="B86" i="2"/>
  <c r="B85" i="2"/>
  <c r="B84" i="2"/>
  <c r="B83" i="2"/>
  <c r="B82" i="2"/>
  <c r="B81" i="2"/>
  <c r="B80" i="2"/>
  <c r="B79" i="2"/>
  <c r="B78" i="2"/>
  <c r="B58" i="2"/>
  <c r="B57" i="2"/>
  <c r="B56" i="2"/>
  <c r="B55" i="2"/>
  <c r="B54" i="2"/>
  <c r="B53" i="2"/>
  <c r="B52" i="2"/>
  <c r="B51" i="2"/>
  <c r="B50" i="2"/>
  <c r="B49" i="2"/>
  <c r="B40" i="2"/>
  <c r="B39" i="2"/>
  <c r="B38" i="2"/>
  <c r="B37" i="2"/>
  <c r="B36" i="2"/>
  <c r="B35" i="2"/>
  <c r="B34" i="2"/>
  <c r="B33" i="2"/>
  <c r="B32" i="2"/>
  <c r="B31" i="2"/>
  <c r="B50" i="9"/>
  <c r="B49" i="9"/>
  <c r="B48" i="9"/>
  <c r="B47" i="9"/>
  <c r="B46" i="9"/>
  <c r="B45" i="9"/>
  <c r="B44" i="9"/>
  <c r="B43" i="9"/>
  <c r="B42" i="9"/>
  <c r="B41" i="9"/>
  <c r="B40" i="9"/>
  <c r="B39" i="9"/>
  <c r="B51" i="7"/>
  <c r="B50" i="7"/>
  <c r="B49" i="7"/>
  <c r="B48" i="7"/>
  <c r="B47" i="7"/>
  <c r="B46" i="7"/>
  <c r="B45" i="7"/>
  <c r="B44" i="7"/>
  <c r="B43" i="7"/>
  <c r="B42" i="7"/>
  <c r="B41" i="7"/>
  <c r="B40" i="7"/>
  <c r="B71" i="8"/>
  <c r="B70" i="8"/>
  <c r="B69" i="8"/>
  <c r="B68" i="8"/>
  <c r="B67" i="8"/>
  <c r="B66" i="8"/>
  <c r="B65" i="8"/>
  <c r="B64" i="8"/>
  <c r="B63" i="8"/>
  <c r="B62" i="8"/>
  <c r="B61" i="8"/>
  <c r="B60" i="8"/>
  <c r="E46" i="5"/>
  <c r="C21" i="2" s="1"/>
  <c r="E45" i="5"/>
  <c r="C20" i="2" s="1"/>
  <c r="E44" i="5"/>
  <c r="C19" i="2" s="1"/>
  <c r="E43" i="5"/>
  <c r="C18" i="2" s="1"/>
  <c r="E42" i="5"/>
  <c r="C17" i="2" s="1"/>
  <c r="E41" i="5"/>
  <c r="C16" i="2" s="1"/>
  <c r="E40" i="5"/>
  <c r="C15" i="2" s="1"/>
  <c r="E39" i="5"/>
  <c r="C14" i="2" s="1"/>
  <c r="E38" i="5"/>
  <c r="C13" i="2" s="1"/>
  <c r="E37" i="5"/>
  <c r="C12" i="2" s="1"/>
  <c r="D47" i="5"/>
  <c r="C47" i="5"/>
  <c r="D37" i="6"/>
  <c r="E58" i="2" s="1"/>
  <c r="D36" i="6"/>
  <c r="E57" i="2" s="1"/>
  <c r="D35" i="6"/>
  <c r="E56" i="2" s="1"/>
  <c r="D34" i="6"/>
  <c r="E55" i="2" s="1"/>
  <c r="D33" i="6"/>
  <c r="E54" i="2" s="1"/>
  <c r="D32" i="6"/>
  <c r="E53" i="2" s="1"/>
  <c r="D31" i="6"/>
  <c r="E52" i="2" s="1"/>
  <c r="D30" i="6"/>
  <c r="E51" i="2" s="1"/>
  <c r="D29" i="6"/>
  <c r="E50" i="2" s="1"/>
  <c r="D28" i="6"/>
  <c r="E49" i="2" s="1"/>
  <c r="G23" i="2"/>
  <c r="G22" i="2"/>
  <c r="D50" i="8"/>
  <c r="D43" i="8"/>
  <c r="D28" i="8"/>
  <c r="D21" i="8"/>
  <c r="D24" i="9"/>
  <c r="D18" i="9"/>
  <c r="D25" i="7"/>
  <c r="D31" i="7"/>
  <c r="D19" i="7"/>
  <c r="D23" i="6"/>
  <c r="C58" i="2"/>
  <c r="D22" i="6"/>
  <c r="C57" i="2" s="1"/>
  <c r="D21" i="6"/>
  <c r="C56" i="2"/>
  <c r="D20" i="6"/>
  <c r="C55" i="2" s="1"/>
  <c r="D19" i="6"/>
  <c r="C54" i="2"/>
  <c r="D18" i="6"/>
  <c r="C53" i="2" s="1"/>
  <c r="D17" i="6"/>
  <c r="C52" i="2" s="1"/>
  <c r="D16" i="6"/>
  <c r="C51" i="2" s="1"/>
  <c r="D15" i="6"/>
  <c r="C50" i="2"/>
  <c r="D14" i="6"/>
  <c r="C49" i="2" s="1"/>
  <c r="D38" i="4"/>
  <c r="E40" i="2"/>
  <c r="D37" i="4"/>
  <c r="E39" i="2" s="1"/>
  <c r="D36" i="4"/>
  <c r="E38" i="2" s="1"/>
  <c r="D35" i="4"/>
  <c r="E37" i="2" s="1"/>
  <c r="D34" i="4"/>
  <c r="E36" i="2" s="1"/>
  <c r="D33" i="4"/>
  <c r="E35" i="2" s="1"/>
  <c r="D32" i="4"/>
  <c r="E34" i="2"/>
  <c r="D31" i="4"/>
  <c r="E33" i="2" s="1"/>
  <c r="D30" i="4"/>
  <c r="E32" i="2"/>
  <c r="D29" i="4"/>
  <c r="E31" i="2" s="1"/>
  <c r="D24" i="4"/>
  <c r="C40" i="2"/>
  <c r="D23" i="4"/>
  <c r="C39" i="2" s="1"/>
  <c r="D22" i="4"/>
  <c r="C38" i="2" s="1"/>
  <c r="D21" i="4"/>
  <c r="C37" i="2" s="1"/>
  <c r="D20" i="4"/>
  <c r="C36" i="2"/>
  <c r="D19" i="4"/>
  <c r="C35" i="2" s="1"/>
  <c r="D18" i="4"/>
  <c r="C34" i="2"/>
  <c r="D17" i="4"/>
  <c r="C33" i="2" s="1"/>
  <c r="D16" i="4"/>
  <c r="C32" i="2" s="1"/>
  <c r="D15" i="4"/>
  <c r="C31" i="2" s="1"/>
  <c r="D35" i="11"/>
  <c r="D56" i="11"/>
  <c r="B118" i="11"/>
  <c r="B24" i="1" l="1"/>
  <c r="B28" i="1"/>
  <c r="D54" i="11"/>
  <c r="D102" i="11" s="1"/>
  <c r="D112" i="11" s="1"/>
  <c r="D118" i="11" s="1"/>
  <c r="B25" i="1"/>
  <c r="E64" i="11"/>
  <c r="E57" i="11"/>
  <c r="E60" i="11"/>
  <c r="E65" i="11"/>
  <c r="E61" i="11"/>
  <c r="C54" i="11"/>
  <c r="C102" i="11" s="1"/>
  <c r="B26" i="1"/>
  <c r="E47" i="5"/>
  <c r="G75" i="1"/>
  <c r="H75" i="1" s="1"/>
  <c r="B27" i="1"/>
  <c r="B17" i="11"/>
  <c r="B23" i="11" s="1"/>
  <c r="F72" i="2"/>
  <c r="E73" i="2"/>
  <c r="F73" i="2"/>
  <c r="E72" i="2"/>
  <c r="B40" i="4"/>
  <c r="B39" i="4" s="1"/>
  <c r="D39" i="4" s="1"/>
  <c r="E39" i="4" s="1"/>
  <c r="E58" i="11"/>
  <c r="E62" i="11"/>
  <c r="E66" i="11"/>
  <c r="F69" i="2"/>
  <c r="E69" i="2"/>
  <c r="F70" i="2"/>
  <c r="E59" i="11"/>
  <c r="E63" i="11"/>
  <c r="E67" i="11"/>
  <c r="C17" i="11"/>
  <c r="C23" i="11" s="1"/>
  <c r="B43" i="4"/>
  <c r="D43" i="4" s="1"/>
  <c r="E43" i="4" s="1"/>
  <c r="B16" i="5"/>
  <c r="E70" i="2"/>
  <c r="E56" i="11"/>
  <c r="G78" i="1"/>
  <c r="C92" i="11"/>
  <c r="F92" i="11" s="1"/>
  <c r="C91" i="11"/>
  <c r="B54" i="11"/>
  <c r="B102" i="11" s="1"/>
  <c r="E102" i="11" s="1"/>
  <c r="B32" i="5"/>
  <c r="D32" i="5" s="1"/>
  <c r="C51" i="5"/>
  <c r="B29" i="5"/>
  <c r="C50" i="5" s="1"/>
  <c r="C49" i="5" s="1"/>
  <c r="G41" i="2"/>
  <c r="C68" i="1"/>
  <c r="B39" i="6"/>
  <c r="B38" i="6" s="1"/>
  <c r="D38" i="6" s="1"/>
  <c r="B25" i="6"/>
  <c r="B24" i="6" s="1"/>
  <c r="D24" i="6" s="1"/>
  <c r="E24" i="6" s="1"/>
  <c r="B26" i="4"/>
  <c r="B25" i="4" s="1"/>
  <c r="D25" i="4" s="1"/>
  <c r="E25" i="4" s="1"/>
  <c r="G72" i="1"/>
  <c r="H72" i="1" s="1"/>
  <c r="I72" i="1" s="1"/>
  <c r="G24" i="2"/>
  <c r="N59" i="2"/>
  <c r="J24" i="2"/>
  <c r="J26" i="2" s="1"/>
  <c r="B19" i="5"/>
  <c r="D19" i="5" s="1"/>
  <c r="I75" i="1" l="1"/>
  <c r="B24" i="11"/>
  <c r="B26" i="11" s="1"/>
  <c r="B28" i="11" s="1"/>
  <c r="K43" i="2"/>
  <c r="L43" i="2"/>
  <c r="L44" i="2" s="1"/>
  <c r="E22" i="2"/>
  <c r="E19" i="5"/>
  <c r="C24" i="11"/>
  <c r="E59" i="2"/>
  <c r="I59" i="2" s="1"/>
  <c r="E38" i="6"/>
  <c r="E23" i="2"/>
  <c r="E32" i="5"/>
  <c r="I78" i="1"/>
  <c r="H78" i="1"/>
  <c r="A95" i="11"/>
  <c r="E54" i="11"/>
  <c r="E41" i="2"/>
  <c r="C59" i="2"/>
  <c r="G59" i="2" s="1"/>
  <c r="C41" i="2"/>
  <c r="C16" i="5" l="1"/>
  <c r="C26" i="11"/>
  <c r="C28" i="11" s="1"/>
  <c r="K41" i="2"/>
  <c r="K44" i="2" s="1"/>
  <c r="E104" i="11"/>
  <c r="E106" i="11" s="1"/>
  <c r="E108" i="11" s="1"/>
  <c r="E110" i="11" s="1"/>
  <c r="F114" i="11" s="1"/>
  <c r="C115" i="11" s="1"/>
  <c r="C118" i="11" s="1"/>
  <c r="E118" i="11" s="1"/>
  <c r="B95" i="11"/>
  <c r="C95" i="11" s="1"/>
  <c r="M59" i="2"/>
  <c r="D16" i="5" l="1"/>
  <c r="C29" i="5"/>
  <c r="D51" i="5"/>
  <c r="C22" i="2"/>
  <c r="I22" i="2" s="1"/>
  <c r="I24" i="2" s="1"/>
  <c r="I26" i="2" s="1"/>
  <c r="C91" i="2" s="1"/>
  <c r="E91" i="2" s="1"/>
  <c r="E16" i="5"/>
  <c r="C93" i="2" l="1"/>
  <c r="J93" i="2" s="1"/>
  <c r="C24" i="2"/>
  <c r="D29" i="5"/>
  <c r="D50" i="5"/>
  <c r="D49" i="5" s="1"/>
  <c r="E49" i="5" s="1"/>
  <c r="E97" i="2"/>
  <c r="C23" i="2" l="1"/>
  <c r="E29" i="5"/>
  <c r="I23" i="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D41" authorId="0" shapeId="0" xr:uid="{00000000-0006-0000-0100-000001000000}">
      <text>
        <r>
          <rPr>
            <sz val="9"/>
            <color indexed="81"/>
            <rFont val="Tahoma"/>
            <family val="2"/>
          </rPr>
          <t>enthält die Stromeinspeisung ins Liegenschaftsnetz</t>
        </r>
      </text>
    </comment>
    <comment ref="K43" authorId="0" shapeId="0" xr:uid="{00000000-0006-0000-0100-000002000000}">
      <text>
        <r>
          <rPr>
            <sz val="9"/>
            <color indexed="81"/>
            <rFont val="Tahoma"/>
            <family val="2"/>
          </rPr>
          <t xml:space="preserve">Ggf. aufgrund besonderer KWK-Anlagen-Konstellationen Formel anpassen oder Wert direkt eintragen
Insbesondere, wenn eine durchschnittliche KWK-Vergütung angesetzt wird oder im Falle der tatsächlichen KWK-Vergütung nach dessen Ablauf </t>
        </r>
      </text>
    </comment>
    <comment ref="L43" authorId="0" shapeId="0" xr:uid="{00000000-0006-0000-0100-000003000000}">
      <text>
        <r>
          <rPr>
            <sz val="9"/>
            <color indexed="81"/>
            <rFont val="Tahoma"/>
            <family val="2"/>
          </rPr>
          <t>Ggf. aufgrund besonderer KWK-Anlagen-Konstellationen Formel anpassen oder Wert direkt eintragen
Insbesondere, wenn eine durchschnittliche KWK-Vergütung angesetzt wird oder im Falle der tatsächlichen KWK-Vergütung nach dessen Ablauf</t>
        </r>
      </text>
    </comment>
    <comment ref="B76" authorId="0" shapeId="0" xr:uid="{00000000-0006-0000-0100-000004000000}">
      <text>
        <r>
          <rPr>
            <sz val="9"/>
            <color indexed="81"/>
            <rFont val="Tahoma"/>
            <family val="2"/>
          </rPr>
          <t>Gebäudeweise Aufteilung prinzipiell nicht vorgesehen. Falls doch Bedarf besteht, bitte die ausgeblendeten Zeilen einblenden.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C16" authorId="0" shapeId="0" xr:uid="{00000000-0006-0000-0200-000001000000}">
      <text>
        <r>
          <rPr>
            <sz val="9"/>
            <color indexed="81"/>
            <rFont val="Tahoma"/>
            <family val="2"/>
          </rPr>
          <t>Bezug bei "vereinfachter Berechnung" gültig
Bei Verwendung der  detaillierteren Berechnung bitte Bezug anpassen</t>
        </r>
      </text>
    </comment>
    <comment ref="C29" authorId="0" shapeId="0" xr:uid="{00000000-0006-0000-0200-000002000000}">
      <text>
        <r>
          <rPr>
            <sz val="9"/>
            <color indexed="81"/>
            <rFont val="Tahoma"/>
            <family val="2"/>
          </rPr>
          <t>Bezug bei "vereinfachter Berechnung" gültig
Bei Verwendung der  detaillierteren Berechnung bitte Bezug anpassen</t>
        </r>
      </text>
    </comment>
    <comment ref="C49" authorId="0" shapeId="0" xr:uid="{00000000-0006-0000-0200-000003000000}">
      <text>
        <r>
          <rPr>
            <sz val="9"/>
            <color indexed="81"/>
            <rFont val="Tahoma"/>
            <family val="2"/>
          </rPr>
          <t>Bei gebäudeweiser Aufteilung die Summe der Gebäude sowie Nutzungsgrad verwenden</t>
        </r>
      </text>
    </comment>
    <comment ref="D49" authorId="0" shapeId="0" xr:uid="{00000000-0006-0000-0200-000004000000}">
      <text>
        <r>
          <rPr>
            <sz val="9"/>
            <color indexed="81"/>
            <rFont val="Tahoma"/>
            <family val="2"/>
          </rPr>
          <t>Bei gebäudeweiser Aufteilung die Summe der Gebäude sowie Nutzungsgrad  verwenden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A14" authorId="0" shapeId="0" xr:uid="{00000000-0006-0000-0300-000001000000}">
      <text>
        <r>
          <rPr>
            <sz val="9"/>
            <color indexed="81"/>
            <rFont val="Tahoma"/>
            <family val="2"/>
          </rPr>
          <t>Formeln im Blatt "Einsparung" beziehen sich auf die vereinfachte Berechnung</t>
        </r>
      </text>
    </comment>
    <comment ref="A112" authorId="0" shapeId="0" xr:uid="{00000000-0006-0000-0300-000002000000}">
      <text>
        <r>
          <rPr>
            <sz val="9"/>
            <color indexed="81"/>
            <rFont val="Tahoma"/>
            <family val="2"/>
          </rPr>
          <t>Da BHKW Grundlast bedient, muss Gaskessel Mehrwärme ausgleichen</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25" authorId="0" shapeId="0" xr:uid="{00000000-0006-0000-0400-000001000000}">
      <text>
        <r>
          <rPr>
            <sz val="9"/>
            <color indexed="81"/>
            <rFont val="Tahoma"/>
            <family val="2"/>
          </rPr>
          <t>Bei gebäudeweiser Aufteilung die Summe der Gebäude verwenden</t>
        </r>
      </text>
    </comment>
    <comment ref="C25" authorId="0" shapeId="0" xr:uid="{00000000-0006-0000-0400-000002000000}">
      <text>
        <r>
          <rPr>
            <sz val="9"/>
            <color indexed="81"/>
            <rFont val="Tahoma"/>
            <family val="2"/>
          </rPr>
          <t>Bei gebäudeweiser Aufteilung die Summe der Gebäude verwenden</t>
        </r>
      </text>
    </comment>
    <comment ref="B39" authorId="0" shapeId="0" xr:uid="{00000000-0006-0000-0400-000003000000}">
      <text>
        <r>
          <rPr>
            <sz val="9"/>
            <color indexed="81"/>
            <rFont val="Tahoma"/>
            <family val="2"/>
          </rPr>
          <t>Bei gebäudeweiser Aufteilung die Summe der Gebäude verwenden</t>
        </r>
      </text>
    </comment>
    <comment ref="C39" authorId="0" shapeId="0" xr:uid="{00000000-0006-0000-0400-000004000000}">
      <text>
        <r>
          <rPr>
            <sz val="9"/>
            <color indexed="81"/>
            <rFont val="Tahoma"/>
            <family val="2"/>
          </rPr>
          <t>Bei gebäudeweiser Aufteilung die Summe der Gebäude verwenden</t>
        </r>
      </text>
    </comment>
    <comment ref="A42" authorId="0" shapeId="0" xr:uid="{00000000-0006-0000-0400-000005000000}">
      <text>
        <r>
          <rPr>
            <sz val="9"/>
            <color indexed="81"/>
            <rFont val="Tahoma"/>
            <family val="2"/>
          </rPr>
          <t>Einsparung Leistung durch KWK-Anlage(n) hier mit eingerechnet</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24" authorId="0" shapeId="0" xr:uid="{00000000-0006-0000-0500-000001000000}">
      <text>
        <r>
          <rPr>
            <sz val="9"/>
            <color indexed="81"/>
            <rFont val="Tahoma"/>
            <family val="2"/>
          </rPr>
          <t>Bei gebäudeweiser Aufteilung die Summe der Gebäude verwenden</t>
        </r>
      </text>
    </comment>
    <comment ref="C24" authorId="0" shapeId="0" xr:uid="{00000000-0006-0000-0500-000002000000}">
      <text>
        <r>
          <rPr>
            <sz val="9"/>
            <color indexed="81"/>
            <rFont val="Tahoma"/>
            <family val="2"/>
          </rPr>
          <t>Bei gebäudeweiser Aufteilung die Summe der Gebäude verwenden</t>
        </r>
      </text>
    </comment>
    <comment ref="B38" authorId="0" shapeId="0" xr:uid="{00000000-0006-0000-0500-000003000000}">
      <text>
        <r>
          <rPr>
            <sz val="9"/>
            <color indexed="81"/>
            <rFont val="Tahoma"/>
            <family val="2"/>
          </rPr>
          <t>Bei gebäudeweiser Aufteilung die Summe der Gebäude verwenden</t>
        </r>
      </text>
    </comment>
    <comment ref="C38" authorId="0" shapeId="0" xr:uid="{00000000-0006-0000-0500-000004000000}">
      <text>
        <r>
          <rPr>
            <sz val="9"/>
            <color indexed="81"/>
            <rFont val="Tahoma"/>
            <family val="2"/>
          </rPr>
          <t>Bei gebäudeweiser Aufteilung die Summe der Gebäude verwenden</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2" authorId="0" shapeId="0" xr:uid="{00000000-0006-0000-0900-000001000000}">
      <text>
        <r>
          <rPr>
            <sz val="9"/>
            <color indexed="81"/>
            <rFont val="Segoe UI"/>
            <family val="2"/>
          </rPr>
          <t>Hier Werte des jeweiligen Abrechnungsjahres eintragen</t>
        </r>
      </text>
    </comment>
    <comment ref="A42" authorId="0" shapeId="0" xr:uid="{00000000-0006-0000-0900-000002000000}">
      <text>
        <r>
          <rPr>
            <b/>
            <sz val="9"/>
            <color indexed="81"/>
            <rFont val="Segoe UI"/>
            <family val="2"/>
          </rPr>
          <t>Hier die Werte des jeweiligen Abrechnungsjahres eintragen</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18" authorId="0" shapeId="0" xr:uid="{00000000-0006-0000-0A00-000001000000}">
      <text>
        <r>
          <rPr>
            <sz val="9"/>
            <color indexed="81"/>
            <rFont val="Segoe UI"/>
            <family val="2"/>
          </rPr>
          <t>muss identisch sein mit Objektliste; Blatt "Einsparung"</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B30" authorId="0" shapeId="0" xr:uid="{00000000-0006-0000-0B00-000001000000}">
      <text>
        <r>
          <rPr>
            <sz val="9"/>
            <color indexed="81"/>
            <rFont val="Tahoma"/>
            <family val="2"/>
          </rPr>
          <t>Voraussetzung: das BHKW ist hocheffizient im Sinne des § 53a Absatz 1 Satz 3 des Energiesteuergesetzes und erreicht einen Monats- oder Jahresnutzungsgrad von mindestens 70 Prozent nach § 53a Absatz 1 Satz 2 Nummer 2 Energiesteuergesetz</t>
        </r>
      </text>
    </comment>
    <comment ref="A40" authorId="0" shapeId="0" xr:uid="{00000000-0006-0000-0B00-000002000000}">
      <text>
        <r>
          <rPr>
            <sz val="9"/>
            <color indexed="81"/>
            <rFont val="Segoe UI"/>
            <family val="2"/>
          </rPr>
          <t>KWK-Anlagen &gt; 100 kW_el sind standardmäßig ausgeschlossen</t>
        </r>
      </text>
    </comment>
    <comment ref="A41" authorId="0" shapeId="0" xr:uid="{00000000-0006-0000-0B00-000003000000}">
      <text>
        <r>
          <rPr>
            <sz val="9"/>
            <color indexed="81"/>
            <rFont val="Segoe UI"/>
            <family val="2"/>
          </rPr>
          <t>KWK-Anlagen &gt; 100 kW_el sind standardmäßig ausgeschlossen</t>
        </r>
      </text>
    </comment>
  </commentList>
</comments>
</file>

<file path=xl/sharedStrings.xml><?xml version="1.0" encoding="utf-8"?>
<sst xmlns="http://schemas.openxmlformats.org/spreadsheetml/2006/main" count="569" uniqueCount="348">
  <si>
    <t>Projekt</t>
  </si>
  <si>
    <t>Abrechnungsjahr/Zeitraum</t>
  </si>
  <si>
    <t>Liegenschaft</t>
  </si>
  <si>
    <t>Wärme</t>
  </si>
  <si>
    <t>Strom</t>
  </si>
  <si>
    <t>NETTO-Werte</t>
  </si>
  <si>
    <t>SUMME</t>
  </si>
  <si>
    <t>kW</t>
  </si>
  <si>
    <t>Gbde2</t>
  </si>
  <si>
    <t>Gbde3</t>
  </si>
  <si>
    <t>Gbde4</t>
  </si>
  <si>
    <t>Gbde5</t>
  </si>
  <si>
    <t>Gbde6</t>
  </si>
  <si>
    <t>Gbde7</t>
  </si>
  <si>
    <t>Gbde8</t>
  </si>
  <si>
    <t>Gbde9</t>
  </si>
  <si>
    <t>Gbde10</t>
  </si>
  <si>
    <t>Leistung Abrechnungsjahr
[kW]</t>
  </si>
  <si>
    <t>Einsparung
[kW]</t>
  </si>
  <si>
    <t>Einsparung
[kWh]</t>
  </si>
  <si>
    <t>Gradtagszahlen</t>
  </si>
  <si>
    <t>Einsparung Sonstiges</t>
  </si>
  <si>
    <t>IST</t>
  </si>
  <si>
    <t>SOLL</t>
  </si>
  <si>
    <t>Verbrauchsabhängiger Anteil</t>
  </si>
  <si>
    <t>Leistungsabhängiger Anteil</t>
  </si>
  <si>
    <t>Einsparung
Liegenschaft IST [€]</t>
  </si>
  <si>
    <t>Einsparung Wärme SOLL [€]</t>
  </si>
  <si>
    <t>Einsparung Wärme IST [€]</t>
  </si>
  <si>
    <t>Einsparung Strom SOLL [€]</t>
  </si>
  <si>
    <t>Einsparung Strom IST [€]</t>
  </si>
  <si>
    <t>Einsparung Liegenschaft SOLL [€]</t>
  </si>
  <si>
    <t>Einsparung Wasser / Abwasser IST [€]</t>
  </si>
  <si>
    <t>Einsparung Wasser / Abwasser SOLL [€]</t>
  </si>
  <si>
    <t>Einsparung Sonstiges IST [€]</t>
  </si>
  <si>
    <t>Einsparung Sonstiges SOLL [€]</t>
  </si>
  <si>
    <t>Abrechnungszeitraum:</t>
  </si>
  <si>
    <t>Verbrauch</t>
  </si>
  <si>
    <t>Leistung</t>
  </si>
  <si>
    <t>SUMME Nutzenergie</t>
  </si>
  <si>
    <t>Nutzungsgrad Verteilung/Kessel [%]</t>
  </si>
  <si>
    <t>korrigierter Baselineverbrauch [kWh]</t>
  </si>
  <si>
    <t>Einsparung [kWh]</t>
  </si>
  <si>
    <r>
      <t>korrigierter Baseline-</t>
    </r>
    <r>
      <rPr>
        <b/>
        <sz val="14"/>
        <rFont val="Arial"/>
        <family val="2"/>
      </rPr>
      <t>Verbrauch</t>
    </r>
    <r>
      <rPr>
        <b/>
        <sz val="10"/>
        <rFont val="Arial"/>
        <family val="2"/>
      </rPr>
      <t xml:space="preserve">
[kWh]</t>
    </r>
  </si>
  <si>
    <t>Nutzenergie</t>
  </si>
  <si>
    <t>Referenzpreis
Arbeit 
€/kWh</t>
  </si>
  <si>
    <t>Referenzpreis
Leistung
€/kWa</t>
  </si>
  <si>
    <t>Vergütung eigengenutzter Strom (HT und NT)</t>
  </si>
  <si>
    <t>ins öffentliche Netz eingespeister Strom (Stromverkauf)</t>
  </si>
  <si>
    <t>Sonstiges</t>
  </si>
  <si>
    <t>Wasser/Abwasser</t>
  </si>
  <si>
    <t>in Liegenschaft eingespeiste Strommenge [kWh]</t>
  </si>
  <si>
    <t>ins öffentl. Netz eingespeiste Strommenge [kWh]</t>
  </si>
  <si>
    <t>Gesamteinsparung</t>
  </si>
  <si>
    <t>Einsparung Wasser/Abwasser</t>
  </si>
  <si>
    <r>
      <t xml:space="preserve">korrigierte Baseline-
</t>
    </r>
    <r>
      <rPr>
        <b/>
        <sz val="14"/>
        <rFont val="Arial"/>
        <family val="2"/>
      </rPr>
      <t>Leistung</t>
    </r>
    <r>
      <rPr>
        <b/>
        <sz val="10"/>
        <rFont val="Arial"/>
        <family val="2"/>
      </rPr>
      <t xml:space="preserve">
[kW]</t>
    </r>
  </si>
  <si>
    <t>Aufteilung</t>
  </si>
  <si>
    <t>Witterungsabhängiger Anteil [kWh]</t>
  </si>
  <si>
    <t>Witterungsunabhängiger Anteil  [kWh]</t>
  </si>
  <si>
    <r>
      <t xml:space="preserve">Energiespar-Contracting </t>
    </r>
    <r>
      <rPr>
        <b/>
        <sz val="9"/>
        <color indexed="55"/>
        <rFont val="Arial"/>
        <family val="2"/>
      </rPr>
      <t>| EGV, Anlage 9-01 - Abrechnungsblatt</t>
    </r>
  </si>
  <si>
    <t>Übersicht über die Jahre</t>
  </si>
  <si>
    <t>End-
energie</t>
  </si>
  <si>
    <t>Referenzpreis
[€/m3]</t>
  </si>
  <si>
    <t>Wasser</t>
  </si>
  <si>
    <t>Abwasser</t>
  </si>
  <si>
    <t>Eine detaillierte und nachvollziehbare Herleitung der Korrekturwerte ist in gesonderten, neu anzulegenden Tabellenblättern vorzunehmen</t>
  </si>
  <si>
    <t>Liegenschaft (Summe Gebäude)</t>
  </si>
  <si>
    <t>Liegenschaft (Endenergie)</t>
  </si>
  <si>
    <t>Bearbeitungshinweise</t>
  </si>
  <si>
    <t>1. Jahr</t>
  </si>
  <si>
    <t>2. Jahr</t>
  </si>
  <si>
    <t>3. Jahr</t>
  </si>
  <si>
    <t>4. Jahr</t>
  </si>
  <si>
    <t>5. Jahr</t>
  </si>
  <si>
    <t>6. Jahr</t>
  </si>
  <si>
    <t>7. Jahr</t>
  </si>
  <si>
    <t>8. Jahr</t>
  </si>
  <si>
    <t>9. Jahr</t>
  </si>
  <si>
    <t>10. Jahr</t>
  </si>
  <si>
    <t>11. Jahr</t>
  </si>
  <si>
    <t>12. Jahr</t>
  </si>
  <si>
    <t>Jahr</t>
  </si>
  <si>
    <t>Verbrauch Abrechnungsjahr
[m3 Wasser]</t>
  </si>
  <si>
    <t>Verbrauch Abrechnungsjahr
[m3 Abwasser]</t>
  </si>
  <si>
    <t>Einsparung
[m3 Abwasser]</t>
  </si>
  <si>
    <t>Einsparung
[m3 Wasser]</t>
  </si>
  <si>
    <t>0. Jahr
(Vertrag)</t>
  </si>
  <si>
    <t>Jahreszahl</t>
  </si>
  <si>
    <t>Einsparung Wärme (incl. Energiesteuererstattung)</t>
  </si>
  <si>
    <t>Einsparung Strom (incl. KWK-Zuschlag)</t>
  </si>
  <si>
    <t>KWK-Zuschlag</t>
  </si>
  <si>
    <t>[€/kWh]</t>
  </si>
  <si>
    <t>Baseline
[€]</t>
  </si>
  <si>
    <t>Baselinekosten
[€]</t>
  </si>
  <si>
    <t>Baseline-kosten
[€]</t>
  </si>
  <si>
    <t>Gbde1</t>
  </si>
  <si>
    <t>letztes Abrechn.jahr/Zeitraum 
(Ende Hauptleistungsphase)</t>
  </si>
  <si>
    <t>0. Jahr
(Basis)</t>
  </si>
  <si>
    <t>witterungsbereinigter Verbrauch Abrech-nungsjahr [kWh]</t>
  </si>
  <si>
    <t>Aufteilung witterungsbereinigter Verbrauch auf die Gebäude</t>
  </si>
  <si>
    <t>witterungsbe-reinigter Verbrauch Abrechnungsjahr [kWh]</t>
  </si>
  <si>
    <t>Witterungsbereinigung (Abrechnungsjahr)</t>
  </si>
  <si>
    <t>kWh</t>
  </si>
  <si>
    <t>Mess-/Grundpreis [€]</t>
  </si>
  <si>
    <t>Wasser [€]</t>
  </si>
  <si>
    <t>Wasser [m3]</t>
  </si>
  <si>
    <t>Abwasser [m3]</t>
  </si>
  <si>
    <t>Abwasser [€]</t>
  </si>
  <si>
    <t>Bereinigter witterungsabhängiger Anteil [kWh]</t>
  </si>
  <si>
    <t>Witterungsbereinigter Verbrauch [kWh]</t>
  </si>
  <si>
    <t>korrigierter Baseline-Verbrauch
[m3 Wasser]</t>
  </si>
  <si>
    <t>korrigierter Baseline-Verbrauch
[m3 Abwasser]</t>
  </si>
  <si>
    <t>Baselinewert
Verbrauch [kWh]</t>
  </si>
  <si>
    <t>Baselinewert
[m3 Wasser]</t>
  </si>
  <si>
    <t>Baselinewert
[m3 Abwasser]</t>
  </si>
  <si>
    <t>-</t>
  </si>
  <si>
    <t>Baselineverbrauch Vertrag Wasser [m3]</t>
  </si>
  <si>
    <t>Korrektur Wasser [m3]</t>
  </si>
  <si>
    <t>aktueller Baselineverbrauch Wasser [m3]</t>
  </si>
  <si>
    <t>Baselineverbrauch Vertrag Abwasser [m3]</t>
  </si>
  <si>
    <t>Korrektur Abwasser [m3]</t>
  </si>
  <si>
    <t>aktueller Baselineverbrauch Abwasser [m3]</t>
  </si>
  <si>
    <t>Baseline Leistung [kW]</t>
  </si>
  <si>
    <t>Korrektur [kW]</t>
  </si>
  <si>
    <t>aktuelle Baselineleistung [kW]</t>
  </si>
  <si>
    <t>Korrektur Wärmeverbrauch [kWh]</t>
  </si>
  <si>
    <t>aktueller Baselineverbrauch Wärme [kWh]</t>
  </si>
  <si>
    <t>Baselineleistung Vertrag Wärme [kW]</t>
  </si>
  <si>
    <t>Korrektur Wärmeleistung  [kW]</t>
  </si>
  <si>
    <t>aktuelle Baselineleistung Wärme  [kW]</t>
  </si>
  <si>
    <t xml:space="preserve">Wasser/Abwasser </t>
  </si>
  <si>
    <t>Baselinekosten Vertrag Sonstiges [€]</t>
  </si>
  <si>
    <t>Korrektur Sonstiges [€]</t>
  </si>
  <si>
    <t>aktuelle Baselinekosten Sonstiges [€]</t>
  </si>
  <si>
    <t>Baselinekosten
Wasser/Abw.
[€]</t>
  </si>
  <si>
    <t>Baselineverbrauch Vertrag Wärme [kWh]</t>
  </si>
  <si>
    <t>Baseline Wärme</t>
  </si>
  <si>
    <t>Baseline Strom</t>
  </si>
  <si>
    <t>Berechnung der Einsparung Wärme (Abrechnungsjahr)</t>
  </si>
  <si>
    <t>Berechnung der Einsparung  Strom (Abrechnungsjahr)</t>
  </si>
  <si>
    <t>Berechnung der Einsparung Wasser / Abwasser (Abrechnungsjahr)</t>
  </si>
  <si>
    <t xml:space="preserve"> (witterungsbereinigte Werte)</t>
  </si>
  <si>
    <t>Eingabe der Abrechnungen gem. Versorgungsunternehmen (Abrechnungsjahr)</t>
  </si>
  <si>
    <t>Verbrauch [kWh]</t>
  </si>
  <si>
    <t>Leistung [kW]</t>
  </si>
  <si>
    <t>Verbrauch [m3]</t>
  </si>
  <si>
    <t>Gasverbrauch [kWh Hs]</t>
  </si>
  <si>
    <t>erzeugte Wärme [kWh]</t>
  </si>
  <si>
    <t>erzeugter Strom [kWh]</t>
  </si>
  <si>
    <t>Baseline Wasser / Abwasser</t>
  </si>
  <si>
    <t>Bereinigung der Baseline bei permanenten / einmaligen Effekten</t>
  </si>
  <si>
    <t>ins öffentl. Netz eingespeister Strom [kWh]</t>
  </si>
  <si>
    <t>Therm. Leistung [kW_th]</t>
  </si>
  <si>
    <t>Summe Einsparung [€]</t>
  </si>
  <si>
    <t>Abrechnungszeitraum</t>
  </si>
  <si>
    <t>Feste Sonstige Einsparungen (außer Mess-/Grundpreis)</t>
  </si>
  <si>
    <t>Endenergie</t>
  </si>
  <si>
    <t>Einsparung Mess-/Grundpreis/... [€]</t>
  </si>
  <si>
    <t>Einsparung Mess-/Grundpreis/... Wasser [€]</t>
  </si>
  <si>
    <t>Einsparung Mess-/Grundpreis/... Abwasser [€]</t>
  </si>
  <si>
    <t>informativ: Nutzenergie</t>
  </si>
  <si>
    <t>Summe Gebäude</t>
  </si>
  <si>
    <t>Energiesteuererstattung</t>
  </si>
  <si>
    <t>Einspeisung ins öffentl. Netz</t>
  </si>
  <si>
    <t>Gasverbrauch [kWh]</t>
  </si>
  <si>
    <t>Vollbenutzungsstunden (Basis: Stromerzeugung) [h]</t>
  </si>
  <si>
    <t>Soll - IST Vergleich Einsparungen im Abrechnungszeitraum</t>
  </si>
  <si>
    <t>KoSu: SUMME ET 1 und 2 (Endenergie)</t>
  </si>
  <si>
    <t>KoSu: Werte gem. anderer Tabellenblätter</t>
  </si>
  <si>
    <t>KoSu: Kontrollsumme</t>
  </si>
  <si>
    <t>Änderungsverfolgung Baseline Wasser/Abwasser</t>
  </si>
  <si>
    <t>Änderungsverfolgung Baseline Strom</t>
  </si>
  <si>
    <t>Änderungsverfolgung Baseline Wärme</t>
  </si>
  <si>
    <t>Eingabefeld</t>
  </si>
  <si>
    <t>errechnetes Feld - ggf. anpassen aufgrund anderer Berechnungsart</t>
  </si>
  <si>
    <t>errechnetes Feld</t>
  </si>
  <si>
    <t>Januar</t>
  </si>
  <si>
    <t>Februar</t>
  </si>
  <si>
    <t>März</t>
  </si>
  <si>
    <t>April</t>
  </si>
  <si>
    <t>Mai</t>
  </si>
  <si>
    <t>Juni</t>
  </si>
  <si>
    <t>Juli</t>
  </si>
  <si>
    <t>August</t>
  </si>
  <si>
    <t>September</t>
  </si>
  <si>
    <t>Oktober</t>
  </si>
  <si>
    <t>November</t>
  </si>
  <si>
    <t>Dezember</t>
  </si>
  <si>
    <t>Darstellung:</t>
  </si>
  <si>
    <t>x-Achse: GTZ</t>
  </si>
  <si>
    <t>allgemeine Geradengleichung:</t>
  </si>
  <si>
    <t>y-Achse: MWh</t>
  </si>
  <si>
    <t>y = ax + b</t>
  </si>
  <si>
    <t>Parameter:</t>
  </si>
  <si>
    <t xml:space="preserve">a = </t>
  </si>
  <si>
    <t xml:space="preserve">b = </t>
  </si>
  <si>
    <t>a</t>
  </si>
  <si>
    <t>Faktor Gradtagszahlenbereinigung:</t>
  </si>
  <si>
    <t>Kessel 1</t>
  </si>
  <si>
    <t>Kessel 2</t>
  </si>
  <si>
    <t>therm. Wirkungsgrad
(bezogen auf Hs)</t>
  </si>
  <si>
    <t>Jahresverbrauch</t>
  </si>
  <si>
    <t>Monatsverbrauch</t>
  </si>
  <si>
    <t>monatliche Gradtags-zahlen</t>
  </si>
  <si>
    <t>Grundlagen für die Witterungsbereinigung</t>
  </si>
  <si>
    <t>Durchführung der Witterungsbereinigung</t>
  </si>
  <si>
    <t>unbereinigter Nutzwärmeverbrauch [kWh]</t>
  </si>
  <si>
    <t>Witterungsunabhängiger Nutzwärmeverbrauch [kWh]</t>
  </si>
  <si>
    <t>Witterungsabhängiger Nutzwärmeverbrauch [kWh]</t>
  </si>
  <si>
    <t>Bereinigter witterungsabhängiger Nutzwärmeverbrauch [kWh]</t>
  </si>
  <si>
    <t>Anteil Nutzwärme BHKW [kWh]</t>
  </si>
  <si>
    <t>erzeugte Nutzwärme Kessel [kWh]</t>
  </si>
  <si>
    <t>Aufteilung Nutzwärme Kessel [kWh]</t>
  </si>
  <si>
    <t>Summe Kessel</t>
  </si>
  <si>
    <t>Summe über alle Wärmeerzeuger</t>
  </si>
  <si>
    <t>Vereinfachte Berechnung</t>
  </si>
  <si>
    <t>Gesamter bereinigter Nutzwärmeverbrauch</t>
  </si>
  <si>
    <t>X</t>
  </si>
  <si>
    <t>Z=X-Y</t>
  </si>
  <si>
    <t>B=Y+A</t>
  </si>
  <si>
    <t>Detaillierte Berechnung (insbesondere beim Einsatz von Kraft-Wärme-Kopplung anzusetzen)</t>
  </si>
  <si>
    <t>Verbrauch Abrechnungsjahr [kWh Hs] (=Endenergie)</t>
  </si>
  <si>
    <t>Verbrauch Abrechnungsjahr
[kWh Hs] (=Endenergie)</t>
  </si>
  <si>
    <r>
      <t>Unbereinigter 
Nutzwärmeverbrauch [</t>
    </r>
    <r>
      <rPr>
        <b/>
        <sz val="10"/>
        <rFont val="Arial"/>
        <family val="2"/>
      </rPr>
      <t>MWh</t>
    </r>
    <r>
      <rPr>
        <sz val="10"/>
        <rFont val="Arial"/>
        <family val="2"/>
      </rPr>
      <t>]</t>
    </r>
  </si>
  <si>
    <t>Stromart 1:</t>
  </si>
  <si>
    <t>Stromart 2:</t>
  </si>
  <si>
    <t>Ist eine Aufteilung auf die Gebäude nicht vorgesehen, können die entsprechenden Zellen in den Blättern gelöscht und die Formeln ggf. angepasst werden.
Sollten mehrere Gebäude mit eigenen Endenergiezähler abgerechnet werden, so ist im Blatt "Einsparung Wärme" die Nutzenergie in Endenergie umzubenennen - der Nutzungsgrad ist anschließend auf 100% zu setzen</t>
  </si>
  <si>
    <t>z.B. Einsparung 1</t>
  </si>
  <si>
    <t>z.B. Einsparung 2</t>
  </si>
  <si>
    <r>
      <t xml:space="preserve">Daraus resultierende </t>
    </r>
    <r>
      <rPr>
        <b/>
        <sz val="10"/>
        <rFont val="Arial"/>
        <family val="2"/>
      </rPr>
      <t>Endenergie</t>
    </r>
    <r>
      <rPr>
        <sz val="10"/>
        <rFont val="Arial"/>
        <family val="2"/>
      </rPr>
      <t>verbräuche [kWh]:</t>
    </r>
  </si>
  <si>
    <t>Blatt "Witterungsbereinigung":
Es ist von Einzelfall zu Einzelfall zu entscheiden, ob die vereinfachte oder die detaillierte Witterungsbereinigung zum Einsatz kommt. Ziel ist die Anpassung an die Ausschreibung</t>
  </si>
  <si>
    <t>--&gt; wuA [MWh pro Monat]:</t>
  </si>
  <si>
    <t>proz. Anteil witterungsunabhän-giger Verbrauch</t>
  </si>
  <si>
    <t>Gesamt-Jahresverbr.
 Nutzwärme [MWh]</t>
  </si>
  <si>
    <t>Witterungsunabhängiger Nutzwärmeverbrauch
(wuA x 12) [MWh]</t>
  </si>
  <si>
    <t>Y</t>
  </si>
  <si>
    <t>A=Z*a</t>
  </si>
  <si>
    <t>Beginn Abrechnungszeitraum [kWh]</t>
  </si>
  <si>
    <t>Ende Abrechnungszeitraum [kWh]</t>
  </si>
  <si>
    <t>Beginn Abrechnungszeitraum [m3]</t>
  </si>
  <si>
    <t>Ende Abrechnungszeitraum [m3]</t>
  </si>
  <si>
    <t>Beginn Abrechnungszeitraum</t>
  </si>
  <si>
    <t>Ende Abrechnungszeitraum</t>
  </si>
  <si>
    <t>Strom öffentl. Netz [kWh]</t>
  </si>
  <si>
    <t>Faktor Umrechnung Zählerwert auf kWh</t>
  </si>
  <si>
    <t>Beginn Abrechnungszeitraum - Zählerwert</t>
  </si>
  <si>
    <t>Ende Abrechnungszeitraum - Zählerwert</t>
  </si>
  <si>
    <t>m3</t>
  </si>
  <si>
    <t>Differenz Zählerwert</t>
  </si>
  <si>
    <t>Einheit Zählerwert</t>
  </si>
  <si>
    <t>Anteil witterungsunabhängig:</t>
  </si>
  <si>
    <t>Wert aus Vertrag übernehmen</t>
  </si>
  <si>
    <t>Über- / Unter-schreitung  Ein-spargarantie
[€]</t>
  </si>
  <si>
    <t>Baselinekosten Mess-/Grundpreis, etc [€/a]</t>
  </si>
  <si>
    <t>Referenzwerte</t>
  </si>
  <si>
    <t>GTZ langjähriges Mittel</t>
  </si>
  <si>
    <t>ET: Energieträger</t>
  </si>
  <si>
    <t>Baselinekosten
Sonstiges
[€]</t>
  </si>
  <si>
    <t>GTZ
[Kd]</t>
  </si>
  <si>
    <t>Historie</t>
  </si>
  <si>
    <t>Aktuelle Energiekosten</t>
  </si>
  <si>
    <t>Arbeit - akt. Preis
€/kWh</t>
  </si>
  <si>
    <t>Leistung - akt. Preis
€/kWa</t>
  </si>
  <si>
    <t>Vergütung ins öffentl. Netz eingespeister Strom [€/kWh]</t>
  </si>
  <si>
    <t>Akt. Preis
[€/m3]</t>
  </si>
  <si>
    <t>Nachrichtl. KWK-Zuschlag für Eigenversorgung [€]</t>
  </si>
  <si>
    <t>Nachrichtl. KWK-Zuschlag für Einspeisung ins öffentl. Netz [€]</t>
  </si>
  <si>
    <t>Anteil Eigenversor-gung</t>
  </si>
  <si>
    <t>Anteil Einspeisung ins öffentl. Netz</t>
  </si>
  <si>
    <t>Zeilen der Gebäude ausgeblendet, da i.d.R. ohne Belang</t>
  </si>
  <si>
    <t>z.B. HT</t>
  </si>
  <si>
    <t>z.B. NT</t>
  </si>
  <si>
    <t>z.B. Erdgas</t>
  </si>
  <si>
    <t>z.B. Fernwärme</t>
  </si>
  <si>
    <t>Musterliegenschaft</t>
  </si>
  <si>
    <t>Netto-Preise</t>
  </si>
  <si>
    <t>€/m3</t>
  </si>
  <si>
    <t>€/kWh</t>
  </si>
  <si>
    <t>Arbeit</t>
  </si>
  <si>
    <t>€/kWa</t>
  </si>
  <si>
    <t>Baselinewert
[kWa]</t>
  </si>
  <si>
    <t>Baselinewert
Leistung 
[kWa]</t>
  </si>
  <si>
    <t>Leistung Abrechnungsjahr
[kWa]</t>
  </si>
  <si>
    <t>korrigierte Baseline-Leistung
[kWa]</t>
  </si>
  <si>
    <t>Einsparung
[kWa]</t>
  </si>
  <si>
    <r>
      <t xml:space="preserve">korrigierte Baseline-
</t>
    </r>
    <r>
      <rPr>
        <b/>
        <sz val="14"/>
        <rFont val="Arial"/>
        <family val="2"/>
      </rPr>
      <t>Leistung</t>
    </r>
    <r>
      <rPr>
        <b/>
        <sz val="10"/>
        <rFont val="Arial"/>
        <family val="2"/>
      </rPr>
      <t xml:space="preserve">
[kWa]</t>
    </r>
  </si>
  <si>
    <t>SUMME ET</t>
  </si>
  <si>
    <t>Wärme (Zählerstände Verbrauch)</t>
  </si>
  <si>
    <t>Strom (Zählerstände Verbrauch)</t>
  </si>
  <si>
    <t>Wasser/Abwasser (Zählerstände Verbrauch)</t>
  </si>
  <si>
    <t>Wärme (Verbrauchswerte)</t>
  </si>
  <si>
    <t>Strom (Verbrauchswerte)</t>
  </si>
  <si>
    <t>Wasser/Abwasser (Verbrauchswerte)</t>
  </si>
  <si>
    <t>Referenzpreise (netto)</t>
  </si>
  <si>
    <t>Mittel der letzten 10 Jahre</t>
  </si>
  <si>
    <t>Summe [€, netto]</t>
  </si>
  <si>
    <t>IST
[€, netto]</t>
  </si>
  <si>
    <t>Über-/ Unterschrei-tung der Garantie [€, netto]</t>
  </si>
  <si>
    <t>Vergütung Contractor [€, netto]</t>
  </si>
  <si>
    <t>fixer Anteil Auftraggeber gem. Vertrag [€, netto]</t>
  </si>
  <si>
    <t>Gesamt-Anteil Auftraggeber 
(fixer Anteil + Anteil Übereinsparung) [€, netto]</t>
  </si>
  <si>
    <t>Bilanzierung</t>
  </si>
  <si>
    <t>Zeitraum</t>
  </si>
  <si>
    <t>Bilanz f. 3a
[€]</t>
  </si>
  <si>
    <t>1. - 3. Jahr</t>
  </si>
  <si>
    <t>4. - 6. Jahr</t>
  </si>
  <si>
    <t>7. - 9. Jahr</t>
  </si>
  <si>
    <t>10. - 12. Jahr</t>
  </si>
  <si>
    <t>Ausgleichs-zahlung [€]</t>
  </si>
  <si>
    <t>Bedingungen erfüllt?</t>
  </si>
  <si>
    <t>KWK-Anlage 1</t>
  </si>
  <si>
    <t>Nachrichtl.Einsparung Stromkosten durch KWK-Anlage [€]</t>
  </si>
  <si>
    <t>Nachrichtl.Einsparung Wärmekosten durch KWK-Anlage [€]</t>
  </si>
  <si>
    <t>KWK-Anlagen (Daten)</t>
  </si>
  <si>
    <t>Daten KWK-Anl. 1</t>
  </si>
  <si>
    <t>KWK-Anlagen (Zählerstände)</t>
  </si>
  <si>
    <t>Energiesteuererstattung für durch KWK-Anlagen verbrauchtem Energieträger</t>
  </si>
  <si>
    <t>Elektr. Leistung [kW_el]</t>
  </si>
  <si>
    <t>KWK-Zuschlag Arbeit &lt;=50 kW el.
(KWK-Anlage &gt;50kW_el)</t>
  </si>
  <si>
    <t>KWK-Zuschlag Arbeit &gt;50 kW el. und &lt;= 100 kW el.
(KWK-Anlage &gt;50kW_el)</t>
  </si>
  <si>
    <t>KWK-Zuschlag Arbeit &gt;100 kW el. und &lt;= 250 kW el.
(KWK-Anlage &gt;50kW_el)</t>
  </si>
  <si>
    <t>KWK-Zuschlag Arbeit &gt;250 kW el.
(KWK-Anlage &gt;50kW_el)</t>
  </si>
  <si>
    <t>KWK-Zuschlag Arbeit
(KWK-Anlage &lt;= 50kW_el)</t>
  </si>
  <si>
    <t>Vorauszahlung AG
[€, netto]</t>
  </si>
  <si>
    <t>Zahlung AG an AN
[€, netto]</t>
  </si>
  <si>
    <t>tatsächliche jährliche Einspar-Garantie</t>
  </si>
  <si>
    <t>Durchschnittliche Einspargarantie</t>
  </si>
  <si>
    <t>PV-Anlage</t>
  </si>
  <si>
    <t>elektrische Leistung [kW]</t>
  </si>
  <si>
    <t>thermische Leistung [kW]</t>
  </si>
  <si>
    <t>elektrische Leistung [kWp]</t>
  </si>
  <si>
    <t>KWK-Anlage</t>
  </si>
  <si>
    <t>Hinweise:
SOLL-Werte in den einzelnen Bereichen gem. Werten in der Objektliste - Blatt "Einsparung".
Es handelt sich hierbei um die Durchschnittswerte während der Vertragslaufzeit. Abweichungen von den Jahreseinsparungen ergeben sich primär bei KWK-Anlagen.
Bei der Gesamteinsparung wird die IST-Einsparung dagegen mit den tatsächlichen jährlichen SOLL-Einsparungen gem. Tabellenblatt "Verlauf Einspargarantie" verglichen.</t>
  </si>
  <si>
    <t>Historie Einsparungen (bitte die tatsächlichen Jahreswerte (SOLL und IST) und nicht die durchschnittlichen Werte eintragen)</t>
  </si>
  <si>
    <t>ins öffentliche Netz eingespeister Strom (Stromverkauf - PV-Anlage)</t>
  </si>
  <si>
    <r>
      <t xml:space="preserve">Blatt "Referenzwerte": 
Wärme: bitte die jeweiligen Energieträger mit Zuordnung eintragen (z.B. Erdgas (ET1) bei Erdgas als 1. </t>
    </r>
    <r>
      <rPr>
        <u/>
        <sz val="10"/>
        <rFont val="Arial"/>
        <family val="2"/>
      </rPr>
      <t>E</t>
    </r>
    <r>
      <rPr>
        <sz val="10"/>
        <rFont val="Arial"/>
        <family val="2"/>
      </rPr>
      <t>nergie</t>
    </r>
    <r>
      <rPr>
        <u/>
        <sz val="10"/>
        <rFont val="Arial"/>
        <family val="2"/>
      </rPr>
      <t>T</t>
    </r>
    <r>
      <rPr>
        <sz val="10"/>
        <rFont val="Arial"/>
        <family val="2"/>
      </rPr>
      <t>räger); bei Bedarf sind die Zählernummern einzutragen
Strom: bitte die abzurechnende Stromart eintragen (z.B. HT und NT oder Wirk- und Blindarbeit); gibt es nur eine Stromart, so ist die 2. frei zu lassen; bei Bedarf sind die Zählernummern einzutragen</t>
    </r>
  </si>
  <si>
    <t xml:space="preserve">Blatt "Verlauf Einspargarantie":
Bitte die den jeweiligen Kalenderjahren zugeordneten tatsächlichen jährlichen Einspargarantien eintragen. Die durchschnittliche Einspargarantie wird auf dieser Grundlage berechnet. </t>
  </si>
  <si>
    <t>KWK-Anlagen/PV-Anlagen</t>
  </si>
  <si>
    <t>PV-Anlagen (Daten)</t>
  </si>
  <si>
    <t>Elektr. Leistung [kWp]</t>
  </si>
  <si>
    <t>Eigenverbrauch [kWh]</t>
  </si>
  <si>
    <t>Gesamtertrag [kWh]</t>
  </si>
  <si>
    <t>SOLL
(gem. tatsächl. Verlauf)
[€, netto]</t>
  </si>
  <si>
    <t>Summe über alle KWK-Anlagen</t>
  </si>
  <si>
    <t>Verlauf Einspargarantie während Hauptleistungsphase</t>
  </si>
  <si>
    <t>Blätter "Baseline": 
Gibt es eigenständige Gebäude mit eigenen Baselines können die Baselineblätter entweder erweitert werden (für jedes Gebäude z.B. ein eigenes Blatt) oder mittels Nebenrechnungen versehen werden. Danach sind die Verknüpfungen der anderen Tabellenblätter ggf. anzupassen)
Etwaige Baselineanpassungen aufgrund geänderter Mess-/Grundpreise, etc. sind bei der Änderungsverfolgung direkt in die Kosten mit zu integrieren. Mittels Kommentare ist die Höhe der Anpassung darzustellen</t>
  </si>
  <si>
    <t>Gibt es während der Hauptleistungsphase in den Jahren unterschiedliche Soll-Einsparungen, so kann auf 2 Arten damit umgegangen werden. Im Soll-IST-Vergleich werden bei den SOLL-Werten die durchschnittlichen Einsparungen eingetragen (über die gesamte Vertragslaufzeit fest; im Muster umgesetzt) oder es werden die im jeweiligen Abrechnungsjahr gültigen SOLL-Werte eingetragen (jährliche Anpassung erforderlich). Die Prüfung bzgl. Erreichung der Einspargarantie ist davon nicht betroffen, da bei den IST-Werten die tatsächliche Einsparung erfasst wird und die Berechnung der Über- bzw. Unterschreitung der Garantie in Zeile 91 mit den tatsächlichen SOLL-Werten erfolgt.</t>
  </si>
  <si>
    <t>Blatt "Übersicht Jahre": es werden immer 3 Jahre zusammen betrachtet, d.h. Über- und Unterschreitungen können in einem 3-Jahreszeitraum miteinander ausgeglichen werden. Voraussetzung hierfür ist, dass die Bedingungen gemäß der Bilanzierungsregelung erfüllt sind.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</si>
</sst>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2" formatCode="_-* #,##0\ &quot;€&quot;_-;\-* #,##0\ &quot;€&quot;_-;_-* &quot;-&quot;\ &quot;€&quot;_-;_-@_-"/>
    <numFmt numFmtId="44" formatCode="_-* #,##0.00\ &quot;€&quot;_-;\-* #,##0.00\ &quot;€&quot;_-;_-* &quot;-&quot;??\ &quot;€&quot;_-;_-@_-"/>
    <numFmt numFmtId="164" formatCode="_-* #,##0.00\ _€_-;\-* #,##0.00\ _€_-;_-* &quot;-&quot;??\ _€_-;_-@_-"/>
    <numFmt numFmtId="165" formatCode="_-* #,##0.00\ _D_M_-;\-* #,##0.00\ _D_M_-;_-* &quot;-&quot;??\ _D_M_-;_-@_-"/>
    <numFmt numFmtId="166" formatCode="#,##0.00000"/>
    <numFmt numFmtId="167" formatCode="_-* #,##0.00\ [$€]_-;\-* #,##0.00\ [$€]_-;_-* &quot;-&quot;??\ [$€]_-;_-@_-"/>
    <numFmt numFmtId="168" formatCode="0.0000"/>
    <numFmt numFmtId="169" formatCode="0.00000"/>
    <numFmt numFmtId="170" formatCode="#,##0.00_ ;[Red]\-#,##0.00\ "/>
    <numFmt numFmtId="171" formatCode="#,##0.0000"/>
    <numFmt numFmtId="173" formatCode="#,##0.000"/>
    <numFmt numFmtId="174" formatCode="0.000000"/>
    <numFmt numFmtId="175" formatCode="#,##0.00_ ;\-#,##0.00\ "/>
    <numFmt numFmtId="176" formatCode="0.000%"/>
  </numFmts>
  <fonts count="47" x14ac:knownFonts="1">
    <font>
      <sz val="10"/>
      <name val="Arial"/>
    </font>
    <font>
      <sz val="10"/>
      <name val="Arial"/>
      <family val="2"/>
    </font>
    <font>
      <b/>
      <sz val="12"/>
      <name val="Arial"/>
      <family val="2"/>
    </font>
    <font>
      <sz val="8"/>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Century Gothic"/>
      <family val="2"/>
    </font>
    <font>
      <sz val="11"/>
      <color indexed="62"/>
      <name val="Calibri"/>
      <family val="2"/>
    </font>
    <font>
      <b/>
      <sz val="11"/>
      <color indexed="8"/>
      <name val="Calibri"/>
      <family val="2"/>
    </font>
    <font>
      <i/>
      <sz val="11"/>
      <color indexed="23"/>
      <name val="Calibri"/>
      <family val="2"/>
    </font>
    <font>
      <sz val="10"/>
      <name val="Century Gothic"/>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14"/>
      <name val="Arial"/>
      <family val="2"/>
    </font>
    <font>
      <i/>
      <sz val="10"/>
      <name val="Arial"/>
      <family val="2"/>
    </font>
    <font>
      <sz val="12"/>
      <name val="Arial"/>
      <family val="2"/>
    </font>
    <font>
      <sz val="10"/>
      <name val="Arial"/>
      <family val="2"/>
    </font>
    <font>
      <sz val="14"/>
      <name val="Arial"/>
      <family val="2"/>
    </font>
    <font>
      <b/>
      <sz val="16"/>
      <name val="Arial"/>
      <family val="2"/>
    </font>
    <font>
      <sz val="16"/>
      <name val="Arial"/>
      <family val="2"/>
    </font>
    <font>
      <sz val="9"/>
      <color indexed="81"/>
      <name val="Tahoma"/>
      <family val="2"/>
    </font>
    <font>
      <sz val="9"/>
      <name val="Arial"/>
      <family val="2"/>
    </font>
    <font>
      <b/>
      <sz val="9"/>
      <name val="Arial"/>
      <family val="2"/>
    </font>
    <font>
      <b/>
      <sz val="9"/>
      <color indexed="40"/>
      <name val="Arial"/>
      <family val="2"/>
    </font>
    <font>
      <b/>
      <sz val="9"/>
      <color indexed="55"/>
      <name val="Arial"/>
      <family val="2"/>
    </font>
    <font>
      <b/>
      <sz val="10"/>
      <color indexed="40"/>
      <name val="Arial"/>
      <family val="2"/>
    </font>
    <font>
      <sz val="10"/>
      <color rgb="FFFF0000"/>
      <name val="Arial"/>
      <family val="2"/>
    </font>
    <font>
      <b/>
      <sz val="14"/>
      <color rgb="FFFF0000"/>
      <name val="Arial"/>
      <family val="2"/>
    </font>
    <font>
      <sz val="11"/>
      <name val="Arial"/>
      <family val="2"/>
    </font>
    <font>
      <b/>
      <sz val="11"/>
      <name val="Arial"/>
      <family val="2"/>
    </font>
    <font>
      <u/>
      <sz val="10"/>
      <name val="Arial"/>
      <family val="2"/>
    </font>
    <font>
      <sz val="10"/>
      <name val="Arial"/>
      <family val="2"/>
    </font>
    <font>
      <sz val="9"/>
      <color rgb="FFFF0000"/>
      <name val="Arial"/>
      <family val="2"/>
    </font>
    <font>
      <i/>
      <sz val="9"/>
      <name val="Arial"/>
      <family val="2"/>
    </font>
    <font>
      <sz val="9"/>
      <color indexed="81"/>
      <name val="Segoe UI"/>
      <family val="2"/>
    </font>
    <font>
      <b/>
      <sz val="9"/>
      <color indexed="81"/>
      <name val="Segoe UI"/>
      <family val="2"/>
    </font>
  </fonts>
  <fills count="4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22"/>
        <bgColor indexed="64"/>
      </patternFill>
    </fill>
    <fill>
      <patternFill patternType="solid">
        <fgColor rgb="FFFFFF0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indexed="53"/>
        <bgColor indexed="64"/>
      </patternFill>
    </fill>
    <fill>
      <patternFill patternType="solid">
        <fgColor indexed="44"/>
        <bgColor indexed="64"/>
      </patternFill>
    </fill>
    <fill>
      <patternFill patternType="solid">
        <fgColor indexed="9"/>
        <bgColor indexed="64"/>
      </patternFill>
    </fill>
    <fill>
      <patternFill patternType="solid">
        <fgColor rgb="FFFF6600"/>
        <bgColor indexed="64"/>
      </patternFill>
    </fill>
    <fill>
      <patternFill patternType="solid">
        <fgColor rgb="FF808000"/>
        <bgColor indexed="64"/>
      </patternFill>
    </fill>
    <fill>
      <patternFill patternType="solid">
        <fgColor theme="0"/>
        <bgColor indexed="64"/>
      </patternFill>
    </fill>
    <fill>
      <patternFill patternType="solid">
        <fgColor rgb="FF00B050"/>
        <bgColor indexed="64"/>
      </patternFill>
    </fill>
    <fill>
      <patternFill patternType="solid">
        <fgColor theme="0" tint="-0.24994659260841701"/>
        <bgColor indexed="64"/>
      </patternFill>
    </fill>
    <fill>
      <patternFill patternType="lightUp"/>
    </fill>
    <fill>
      <patternFill patternType="lightUp">
        <bgColor theme="0" tint="-0.14996795556505021"/>
      </patternFill>
    </fill>
    <fill>
      <patternFill patternType="solid">
        <fgColor theme="0" tint="-0.14996795556505021"/>
        <bgColor indexed="64"/>
      </patternFill>
    </fill>
    <fill>
      <patternFill patternType="solid">
        <fgColor rgb="FFFFC000"/>
        <bgColor indexed="64"/>
      </patternFill>
    </fill>
    <fill>
      <patternFill patternType="lightUp">
        <bgColor theme="0"/>
      </patternFill>
    </fill>
    <fill>
      <patternFill patternType="solid">
        <fgColor theme="9" tint="0.59999389629810485"/>
        <bgColor indexed="64"/>
      </patternFill>
    </fill>
    <fill>
      <patternFill patternType="solid">
        <fgColor rgb="FF92D050"/>
        <bgColor indexed="64"/>
      </patternFill>
    </fill>
    <fill>
      <patternFill patternType="solid">
        <fgColor theme="6" tint="0.59999389629810485"/>
        <bgColor indexed="64"/>
      </patternFill>
    </fill>
    <fill>
      <patternFill patternType="solid">
        <fgColor rgb="FF00B0F0"/>
        <bgColor indexed="64"/>
      </patternFill>
    </fill>
    <fill>
      <patternFill patternType="lightUp">
        <bgColor rgb="FF92D050"/>
      </patternFill>
    </fill>
  </fills>
  <borders count="98">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thin">
        <color indexed="64"/>
      </top>
      <bottom/>
      <diagonal/>
    </border>
    <border>
      <left/>
      <right style="thin">
        <color indexed="64"/>
      </right>
      <top/>
      <bottom/>
      <diagonal/>
    </border>
    <border>
      <left/>
      <right/>
      <top style="medium">
        <color indexed="64"/>
      </top>
      <bottom style="thin">
        <color indexed="64"/>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bottom/>
      <diagonal/>
    </border>
    <border>
      <left style="medium">
        <color indexed="64"/>
      </left>
      <right/>
      <top style="medium">
        <color indexed="64"/>
      </top>
      <bottom/>
      <diagonal/>
    </border>
    <border>
      <left/>
      <right style="thin">
        <color indexed="64"/>
      </right>
      <top style="medium">
        <color indexed="64"/>
      </top>
      <bottom/>
      <diagonal/>
    </border>
    <border>
      <left/>
      <right style="medium">
        <color indexed="64"/>
      </right>
      <top style="thin">
        <color indexed="64"/>
      </top>
      <bottom style="medium">
        <color indexed="64"/>
      </bottom>
      <diagonal/>
    </border>
    <border>
      <left/>
      <right/>
      <top/>
      <bottom style="thin">
        <color indexed="64"/>
      </bottom>
      <diagonal/>
    </border>
    <border>
      <left/>
      <right/>
      <top style="thin">
        <color indexed="64"/>
      </top>
      <bottom style="thin">
        <color indexed="64"/>
      </bottom>
      <diagonal/>
    </border>
    <border>
      <left/>
      <right style="medium">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style="thin">
        <color indexed="64"/>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right style="medium">
        <color indexed="64"/>
      </right>
      <top style="dotted">
        <color indexed="64"/>
      </top>
      <bottom style="dotted">
        <color indexed="64"/>
      </bottom>
      <diagonal/>
    </border>
    <border>
      <left style="dotted">
        <color indexed="64"/>
      </left>
      <right style="dotted">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tted">
        <color indexed="64"/>
      </left>
      <right style="dotted">
        <color indexed="64"/>
      </right>
      <top/>
      <bottom style="thin">
        <color indexed="64"/>
      </bottom>
      <diagonal/>
    </border>
    <border>
      <left/>
      <right style="dotted">
        <color indexed="64"/>
      </right>
      <top style="thin">
        <color indexed="64"/>
      </top>
      <bottom/>
      <diagonal/>
    </border>
    <border>
      <left/>
      <right style="dotted">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tted">
        <color auto="1"/>
      </bottom>
      <diagonal/>
    </border>
    <border>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right/>
      <top/>
      <bottom style="dashed">
        <color auto="1"/>
      </bottom>
      <diagonal/>
    </border>
    <border>
      <left/>
      <right/>
      <top style="dotted">
        <color auto="1"/>
      </top>
      <bottom/>
      <diagonal/>
    </border>
  </borders>
  <cellStyleXfs count="54">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20" borderId="1" applyNumberFormat="0" applyAlignment="0" applyProtection="0"/>
    <xf numFmtId="0" fontId="7" fillId="20" borderId="2" applyNumberFormat="0" applyAlignment="0" applyProtection="0"/>
    <xf numFmtId="165" fontId="8" fillId="0" borderId="0" applyFont="0" applyFill="0" applyBorder="0" applyAlignment="0" applyProtection="0"/>
    <xf numFmtId="0" fontId="9" fillId="7" borderId="2" applyNumberFormat="0" applyAlignment="0" applyProtection="0"/>
    <xf numFmtId="0" fontId="10" fillId="0" borderId="3" applyNumberFormat="0" applyFill="0" applyAlignment="0" applyProtection="0"/>
    <xf numFmtId="0" fontId="11" fillId="0" borderId="0" applyNumberFormat="0" applyFill="0" applyBorder="0" applyAlignment="0" applyProtection="0"/>
    <xf numFmtId="167" fontId="12" fillId="0" borderId="0" applyFont="0" applyFill="0" applyBorder="0" applyAlignment="0" applyProtection="0"/>
    <xf numFmtId="0" fontId="13" fillId="4" borderId="0" applyNumberFormat="0" applyBorder="0" applyAlignment="0" applyProtection="0"/>
    <xf numFmtId="0" fontId="14" fillId="21" borderId="0" applyNumberFormat="0" applyBorder="0" applyAlignment="0" applyProtection="0"/>
    <xf numFmtId="0" fontId="8" fillId="22" borderId="4" applyNumberFormat="0" applyFont="0" applyAlignment="0" applyProtection="0"/>
    <xf numFmtId="9" fontId="1" fillId="0" borderId="0" applyFont="0" applyFill="0" applyBorder="0" applyAlignment="0" applyProtection="0"/>
    <xf numFmtId="0" fontId="15" fillId="3" borderId="0" applyNumberFormat="0" applyBorder="0" applyAlignment="0" applyProtection="0"/>
    <xf numFmtId="0" fontId="12" fillId="0" borderId="0"/>
    <xf numFmtId="0" fontId="16" fillId="0" borderId="0" applyNumberFormat="0" applyFill="0" applyBorder="0" applyAlignment="0" applyProtection="0"/>
    <xf numFmtId="0" fontId="17" fillId="0" borderId="5" applyNumberFormat="0" applyFill="0" applyAlignment="0" applyProtection="0"/>
    <xf numFmtId="0" fontId="18" fillId="0" borderId="6" applyNumberFormat="0" applyFill="0" applyAlignment="0" applyProtection="0"/>
    <xf numFmtId="0" fontId="19" fillId="0" borderId="7" applyNumberFormat="0" applyFill="0" applyAlignment="0" applyProtection="0"/>
    <xf numFmtId="0" fontId="19" fillId="0" borderId="0" applyNumberFormat="0" applyFill="0" applyBorder="0" applyAlignment="0" applyProtection="0"/>
    <xf numFmtId="0" fontId="20" fillId="0" borderId="8" applyNumberFormat="0" applyFill="0" applyAlignment="0" applyProtection="0"/>
    <xf numFmtId="0" fontId="21" fillId="0" borderId="0" applyNumberFormat="0" applyFill="0" applyBorder="0" applyAlignment="0" applyProtection="0"/>
    <xf numFmtId="0" fontId="22" fillId="23" borderId="9" applyNumberFormat="0" applyAlignment="0" applyProtection="0"/>
    <xf numFmtId="164" fontId="27" fillId="0" borderId="0" applyFont="0" applyFill="0" applyBorder="0" applyAlignment="0" applyProtection="0"/>
    <xf numFmtId="0" fontId="1" fillId="0" borderId="0"/>
    <xf numFmtId="167" fontId="8" fillId="0" borderId="0" applyFont="0" applyFill="0" applyBorder="0" applyAlignment="0" applyProtection="0"/>
    <xf numFmtId="0" fontId="8" fillId="0" borderId="0"/>
    <xf numFmtId="164" fontId="1" fillId="0" borderId="0" applyFont="0" applyFill="0" applyBorder="0" applyAlignment="0" applyProtection="0"/>
    <xf numFmtId="44" fontId="1" fillId="0" borderId="0" applyFont="0" applyFill="0" applyBorder="0" applyAlignment="0" applyProtection="0"/>
    <xf numFmtId="0" fontId="1" fillId="0" borderId="0"/>
    <xf numFmtId="44" fontId="42" fillId="0" borderId="0" applyFont="0" applyFill="0" applyBorder="0" applyAlignment="0" applyProtection="0"/>
  </cellStyleXfs>
  <cellXfs count="925">
    <xf numFmtId="0" fontId="0" fillId="0" borderId="0" xfId="0"/>
    <xf numFmtId="1" fontId="23" fillId="0" borderId="0" xfId="37" applyNumberFormat="1" applyFont="1" applyAlignment="1">
      <alignment horizontal="left" vertical="center" wrapText="1"/>
    </xf>
    <xf numFmtId="1" fontId="23" fillId="0" borderId="42" xfId="37" applyNumberFormat="1" applyFont="1" applyBorder="1" applyAlignment="1">
      <alignment horizontal="left" vertical="center" wrapText="1"/>
    </xf>
    <xf numFmtId="1" fontId="23" fillId="0" borderId="15" xfId="37" applyNumberFormat="1" applyFont="1" applyBorder="1" applyAlignment="1">
      <alignment horizontal="left" vertical="center" wrapText="1"/>
    </xf>
    <xf numFmtId="0" fontId="23" fillId="0" borderId="0" xfId="0" applyFont="1"/>
    <xf numFmtId="4" fontId="23" fillId="0" borderId="41" xfId="37" applyNumberFormat="1" applyFont="1" applyBorder="1" applyAlignment="1">
      <alignment horizontal="left" vertical="center" wrapText="1"/>
    </xf>
    <xf numFmtId="4" fontId="23" fillId="0" borderId="15" xfId="37" applyNumberFormat="1" applyFont="1" applyBorder="1" applyAlignment="1">
      <alignment horizontal="left" vertical="center" wrapText="1"/>
    </xf>
    <xf numFmtId="4" fontId="23" fillId="0" borderId="16" xfId="37" applyNumberFormat="1" applyFont="1" applyBorder="1" applyAlignment="1">
      <alignment horizontal="left" vertical="center" wrapText="1"/>
    </xf>
    <xf numFmtId="4" fontId="23" fillId="0" borderId="0" xfId="27" applyNumberFormat="1" applyFont="1" applyFill="1" applyBorder="1" applyAlignment="1">
      <alignment horizontal="left" vertical="center" wrapText="1"/>
    </xf>
    <xf numFmtId="4" fontId="1" fillId="0" borderId="0" xfId="37" applyNumberFormat="1" applyFont="1" applyAlignment="1">
      <alignment horizontal="left" vertical="center"/>
    </xf>
    <xf numFmtId="0" fontId="23" fillId="0" borderId="47" xfId="37" applyFont="1" applyBorder="1" applyAlignment="1">
      <alignment horizontal="center" vertical="center" wrapText="1"/>
    </xf>
    <xf numFmtId="0" fontId="23" fillId="0" borderId="33" xfId="37" applyFont="1" applyBorder="1" applyAlignment="1">
      <alignment horizontal="center" vertical="center" wrapText="1"/>
    </xf>
    <xf numFmtId="0" fontId="23" fillId="0" borderId="26" xfId="37" applyFont="1" applyBorder="1" applyAlignment="1">
      <alignment horizontal="center" vertical="center" wrapText="1"/>
    </xf>
    <xf numFmtId="0" fontId="23" fillId="0" borderId="32" xfId="37" applyFont="1" applyBorder="1" applyAlignment="1">
      <alignment horizontal="center" vertical="center" wrapText="1"/>
    </xf>
    <xf numFmtId="0" fontId="23" fillId="0" borderId="36" xfId="37" applyFont="1" applyBorder="1" applyAlignment="1">
      <alignment horizontal="center" vertical="center" wrapText="1"/>
    </xf>
    <xf numFmtId="4" fontId="23" fillId="0" borderId="20" xfId="37" applyNumberFormat="1" applyFont="1" applyBorder="1" applyAlignment="1">
      <alignment horizontal="left" vertical="center" wrapText="1"/>
    </xf>
    <xf numFmtId="4" fontId="29" fillId="0" borderId="41" xfId="37" applyNumberFormat="1" applyFont="1" applyBorder="1" applyAlignment="1">
      <alignment horizontal="left" vertical="center"/>
    </xf>
    <xf numFmtId="1" fontId="23" fillId="0" borderId="14" xfId="37" applyNumberFormat="1" applyFont="1" applyBorder="1" applyAlignment="1">
      <alignment horizontal="left" vertical="center"/>
    </xf>
    <xf numFmtId="168" fontId="32" fillId="0" borderId="0" xfId="0" applyNumberFormat="1" applyFont="1"/>
    <xf numFmtId="0" fontId="32" fillId="0" borderId="0" xfId="0" applyFont="1" applyAlignment="1">
      <alignment horizontal="left" vertical="center" wrapText="1"/>
    </xf>
    <xf numFmtId="0" fontId="33" fillId="0" borderId="0" xfId="0" applyFont="1"/>
    <xf numFmtId="0" fontId="32" fillId="0" borderId="0" xfId="0" applyFont="1"/>
    <xf numFmtId="0" fontId="32" fillId="0" borderId="0" xfId="0" applyFont="1" applyAlignment="1">
      <alignment horizontal="left" vertical="center"/>
    </xf>
    <xf numFmtId="2" fontId="32" fillId="0" borderId="0" xfId="0" applyNumberFormat="1" applyFont="1" applyAlignment="1" applyProtection="1">
      <alignment horizontal="right"/>
      <protection locked="0"/>
    </xf>
    <xf numFmtId="4" fontId="1" fillId="27" borderId="26" xfId="27" applyNumberFormat="1" applyFont="1" applyFill="1" applyBorder="1" applyAlignment="1">
      <alignment horizontal="right" vertical="center" wrapText="1"/>
    </xf>
    <xf numFmtId="0" fontId="1" fillId="0" borderId="0" xfId="0" applyFont="1"/>
    <xf numFmtId="4" fontId="1" fillId="25" borderId="12" xfId="0" applyNumberFormat="1" applyFont="1" applyFill="1" applyBorder="1"/>
    <xf numFmtId="4" fontId="1" fillId="0" borderId="0" xfId="0" applyNumberFormat="1" applyFont="1"/>
    <xf numFmtId="0" fontId="1" fillId="0" borderId="0" xfId="0" applyFont="1" applyAlignment="1">
      <alignment wrapText="1"/>
    </xf>
    <xf numFmtId="0" fontId="23" fillId="31" borderId="26" xfId="37" applyFont="1" applyFill="1" applyBorder="1" applyAlignment="1">
      <alignment horizontal="center" vertical="center" wrapText="1"/>
    </xf>
    <xf numFmtId="0" fontId="23" fillId="31" borderId="32" xfId="37" applyFont="1" applyFill="1" applyBorder="1" applyAlignment="1">
      <alignment horizontal="center" vertical="center" wrapText="1"/>
    </xf>
    <xf numFmtId="0" fontId="32" fillId="32" borderId="67" xfId="0" applyFont="1" applyFill="1" applyBorder="1" applyAlignment="1" applyProtection="1">
      <alignment horizontal="left" vertical="center" wrapText="1"/>
      <protection locked="0"/>
    </xf>
    <xf numFmtId="0" fontId="32" fillId="32" borderId="71" xfId="0" applyFont="1" applyFill="1" applyBorder="1" applyAlignment="1" applyProtection="1">
      <alignment horizontal="left" vertical="center" wrapText="1"/>
      <protection locked="0"/>
    </xf>
    <xf numFmtId="0" fontId="32" fillId="32" borderId="66" xfId="0" applyFont="1" applyFill="1" applyBorder="1" applyAlignment="1" applyProtection="1">
      <alignment horizontal="left" vertical="center" wrapText="1"/>
      <protection locked="0"/>
    </xf>
    <xf numFmtId="0" fontId="23" fillId="32" borderId="26" xfId="37" applyFont="1" applyFill="1" applyBorder="1" applyAlignment="1">
      <alignment horizontal="center" vertical="center" wrapText="1"/>
    </xf>
    <xf numFmtId="0" fontId="23" fillId="32" borderId="32" xfId="37" applyFont="1" applyFill="1" applyBorder="1" applyAlignment="1">
      <alignment horizontal="center" vertical="center" wrapText="1"/>
    </xf>
    <xf numFmtId="0" fontId="1" fillId="31" borderId="41" xfId="37" applyFont="1" applyFill="1" applyBorder="1" applyAlignment="1">
      <alignment horizontal="center" vertical="center" wrapText="1"/>
    </xf>
    <xf numFmtId="0" fontId="1" fillId="31" borderId="16" xfId="37" applyFont="1" applyFill="1" applyBorder="1" applyAlignment="1">
      <alignment horizontal="center" vertical="center" wrapText="1"/>
    </xf>
    <xf numFmtId="0" fontId="1" fillId="32" borderId="41" xfId="37" applyFont="1" applyFill="1" applyBorder="1" applyAlignment="1">
      <alignment horizontal="center" vertical="center" wrapText="1"/>
    </xf>
    <xf numFmtId="0" fontId="1" fillId="32" borderId="16" xfId="37" applyFont="1" applyFill="1" applyBorder="1" applyAlignment="1">
      <alignment horizontal="center" vertical="center" wrapText="1"/>
    </xf>
    <xf numFmtId="4" fontId="32" fillId="29" borderId="41" xfId="0" applyNumberFormat="1" applyFont="1" applyFill="1" applyBorder="1" applyAlignment="1" applyProtection="1">
      <alignment horizontal="center" vertical="center" wrapText="1"/>
      <protection locked="0"/>
    </xf>
    <xf numFmtId="4" fontId="32" fillId="29" borderId="16" xfId="0" applyNumberFormat="1" applyFont="1" applyFill="1" applyBorder="1" applyAlignment="1" applyProtection="1">
      <alignment horizontal="center" vertical="center" wrapText="1"/>
      <protection locked="0"/>
    </xf>
    <xf numFmtId="0" fontId="1" fillId="0" borderId="17" xfId="0" applyFont="1" applyBorder="1" applyAlignment="1">
      <alignment wrapText="1"/>
    </xf>
    <xf numFmtId="0" fontId="1" fillId="0" borderId="41" xfId="0" applyFont="1" applyBorder="1" applyAlignment="1">
      <alignment wrapText="1"/>
    </xf>
    <xf numFmtId="0" fontId="1" fillId="0" borderId="33" xfId="0" applyFont="1" applyBorder="1" applyAlignment="1">
      <alignment wrapText="1"/>
    </xf>
    <xf numFmtId="0" fontId="23" fillId="0" borderId="67" xfId="0" applyFont="1" applyBorder="1" applyAlignment="1">
      <alignment wrapText="1"/>
    </xf>
    <xf numFmtId="4" fontId="23" fillId="27" borderId="66" xfId="0" applyNumberFormat="1" applyFont="1" applyFill="1" applyBorder="1"/>
    <xf numFmtId="4" fontId="23" fillId="0" borderId="0" xfId="37" applyNumberFormat="1" applyFont="1" applyAlignment="1">
      <alignment horizontal="left" vertical="center" wrapText="1"/>
    </xf>
    <xf numFmtId="0" fontId="23" fillId="33" borderId="0" xfId="0" applyFont="1" applyFill="1"/>
    <xf numFmtId="0" fontId="2" fillId="33" borderId="0" xfId="0" applyFont="1" applyFill="1"/>
    <xf numFmtId="0" fontId="34" fillId="33" borderId="0" xfId="0" applyFont="1" applyFill="1" applyAlignment="1">
      <alignment vertical="top"/>
    </xf>
    <xf numFmtId="49" fontId="36" fillId="33" borderId="0" xfId="0" applyNumberFormat="1" applyFont="1" applyFill="1" applyAlignment="1">
      <alignment horizontal="left" vertical="center"/>
    </xf>
    <xf numFmtId="0" fontId="24" fillId="33" borderId="0" xfId="0" applyFont="1" applyFill="1"/>
    <xf numFmtId="0" fontId="23" fillId="33" borderId="0" xfId="37" applyFont="1" applyFill="1" applyAlignment="1">
      <alignment horizontal="center" vertical="center" wrapText="1"/>
    </xf>
    <xf numFmtId="4" fontId="1" fillId="33" borderId="0" xfId="0" applyNumberFormat="1" applyFont="1" applyFill="1"/>
    <xf numFmtId="4" fontId="23" fillId="33" borderId="0" xfId="37" applyNumberFormat="1" applyFont="1" applyFill="1" applyAlignment="1">
      <alignment horizontal="center" vertical="center" wrapText="1"/>
    </xf>
    <xf numFmtId="4" fontId="23" fillId="33" borderId="0" xfId="37" applyNumberFormat="1" applyFont="1" applyFill="1" applyAlignment="1">
      <alignment horizontal="left" vertical="center" wrapText="1"/>
    </xf>
    <xf numFmtId="4" fontId="1" fillId="33" borderId="0" xfId="37" applyNumberFormat="1" applyFont="1" applyFill="1" applyAlignment="1">
      <alignment horizontal="left" vertical="center"/>
    </xf>
    <xf numFmtId="4" fontId="1" fillId="33" borderId="0" xfId="0" applyNumberFormat="1" applyFont="1" applyFill="1" applyAlignment="1">
      <alignment horizontal="left" vertical="center" textRotation="90" wrapText="1"/>
    </xf>
    <xf numFmtId="4" fontId="1" fillId="33" borderId="0" xfId="37" applyNumberFormat="1" applyFont="1" applyFill="1" applyAlignment="1">
      <alignment horizontal="left" vertical="center" textRotation="90"/>
    </xf>
    <xf numFmtId="1" fontId="24" fillId="33" borderId="0" xfId="37" applyNumberFormat="1" applyFont="1" applyFill="1" applyAlignment="1">
      <alignment horizontal="left" vertical="center"/>
    </xf>
    <xf numFmtId="1" fontId="23" fillId="33" borderId="0" xfId="37" applyNumberFormat="1" applyFont="1" applyFill="1" applyAlignment="1">
      <alignment horizontal="left" vertical="center" wrapText="1"/>
    </xf>
    <xf numFmtId="0" fontId="23" fillId="33" borderId="29" xfId="37" applyFont="1" applyFill="1" applyBorder="1" applyAlignment="1">
      <alignment horizontal="left" vertical="center" wrapText="1"/>
    </xf>
    <xf numFmtId="0" fontId="1" fillId="33" borderId="0" xfId="0" applyFont="1" applyFill="1"/>
    <xf numFmtId="0" fontId="26" fillId="33" borderId="45" xfId="0" applyFont="1" applyFill="1" applyBorder="1"/>
    <xf numFmtId="0" fontId="1" fillId="33" borderId="29" xfId="0" applyFont="1" applyFill="1" applyBorder="1"/>
    <xf numFmtId="0" fontId="26" fillId="33" borderId="29" xfId="0" applyFont="1" applyFill="1" applyBorder="1"/>
    <xf numFmtId="0" fontId="1" fillId="33" borderId="45" xfId="0" applyFont="1" applyFill="1" applyBorder="1"/>
    <xf numFmtId="0" fontId="28" fillId="33" borderId="0" xfId="0" applyFont="1" applyFill="1"/>
    <xf numFmtId="168" fontId="33" fillId="33" borderId="0" xfId="0" applyNumberFormat="1" applyFont="1" applyFill="1" applyAlignment="1" applyProtection="1">
      <alignment horizontal="right" vertical="center" wrapText="1"/>
      <protection locked="0"/>
    </xf>
    <xf numFmtId="4" fontId="33" fillId="33" borderId="0" xfId="0" applyNumberFormat="1" applyFont="1" applyFill="1" applyAlignment="1" applyProtection="1">
      <alignment horizontal="right" vertical="center" wrapText="1"/>
      <protection locked="0"/>
    </xf>
    <xf numFmtId="168" fontId="32" fillId="33" borderId="0" xfId="0" applyNumberFormat="1" applyFont="1" applyFill="1" applyAlignment="1" applyProtection="1">
      <alignment horizontal="right" wrapText="1"/>
      <protection locked="0"/>
    </xf>
    <xf numFmtId="168" fontId="32" fillId="33" borderId="0" xfId="0" applyNumberFormat="1" applyFont="1" applyFill="1" applyAlignment="1" applyProtection="1">
      <alignment horizontal="right"/>
      <protection locked="0"/>
    </xf>
    <xf numFmtId="4" fontId="32" fillId="33" borderId="0" xfId="0" quotePrefix="1" applyNumberFormat="1" applyFont="1" applyFill="1" applyAlignment="1" applyProtection="1">
      <alignment horizontal="right" vertical="center"/>
      <protection locked="0"/>
    </xf>
    <xf numFmtId="0" fontId="32" fillId="33" borderId="0" xfId="0" applyFont="1" applyFill="1"/>
    <xf numFmtId="4" fontId="32" fillId="33" borderId="0" xfId="0" applyNumberFormat="1" applyFont="1" applyFill="1" applyAlignment="1" applyProtection="1">
      <alignment horizontal="right" vertical="center" wrapText="1"/>
      <protection locked="0"/>
    </xf>
    <xf numFmtId="0" fontId="32" fillId="28" borderId="67" xfId="0" applyFont="1" applyFill="1" applyBorder="1" applyAlignment="1" applyProtection="1">
      <alignment horizontal="left" vertical="center" wrapText="1"/>
      <protection locked="0"/>
    </xf>
    <xf numFmtId="0" fontId="32" fillId="28" borderId="66" xfId="0" applyFont="1" applyFill="1" applyBorder="1" applyAlignment="1" applyProtection="1">
      <alignment horizontal="left" vertical="center" wrapText="1"/>
      <protection locked="0"/>
    </xf>
    <xf numFmtId="0" fontId="32" fillId="0" borderId="41" xfId="0" applyFont="1" applyBorder="1" applyAlignment="1">
      <alignment horizontal="left" vertical="center" wrapText="1"/>
    </xf>
    <xf numFmtId="0" fontId="32" fillId="30" borderId="43" xfId="0" applyFont="1" applyFill="1" applyBorder="1" applyAlignment="1">
      <alignment horizontal="left" vertical="center" wrapText="1"/>
    </xf>
    <xf numFmtId="0" fontId="1" fillId="0" borderId="59" xfId="0" applyFont="1" applyBorder="1" applyAlignment="1">
      <alignment wrapText="1"/>
    </xf>
    <xf numFmtId="4" fontId="32" fillId="29" borderId="74" xfId="0" applyNumberFormat="1" applyFont="1" applyFill="1" applyBorder="1" applyAlignment="1" applyProtection="1">
      <alignment horizontal="left" vertical="center" wrapText="1"/>
      <protection locked="0"/>
    </xf>
    <xf numFmtId="4" fontId="32" fillId="33" borderId="26" xfId="0" applyNumberFormat="1" applyFont="1" applyFill="1" applyBorder="1" applyAlignment="1" applyProtection="1">
      <alignment horizontal="left" vertical="center" wrapText="1"/>
      <protection locked="0"/>
    </xf>
    <xf numFmtId="4" fontId="32" fillId="33" borderId="41" xfId="0" applyNumberFormat="1" applyFont="1" applyFill="1" applyBorder="1" applyAlignment="1" applyProtection="1">
      <alignment horizontal="left" vertical="center" wrapText="1"/>
      <protection locked="0"/>
    </xf>
    <xf numFmtId="0" fontId="3" fillId="33" borderId="0" xfId="0" applyFont="1" applyFill="1" applyAlignment="1">
      <alignment horizontal="left" wrapText="1"/>
    </xf>
    <xf numFmtId="4" fontId="1" fillId="0" borderId="67" xfId="37" applyNumberFormat="1" applyFont="1" applyBorder="1" applyAlignment="1">
      <alignment horizontal="left" vertical="center" wrapText="1"/>
    </xf>
    <xf numFmtId="0" fontId="1" fillId="0" borderId="10" xfId="0" applyFont="1" applyBorder="1"/>
    <xf numFmtId="0" fontId="1" fillId="0" borderId="33" xfId="0" applyFont="1" applyBorder="1"/>
    <xf numFmtId="0" fontId="1" fillId="25" borderId="17" xfId="0" applyFont="1" applyFill="1" applyBorder="1"/>
    <xf numFmtId="0" fontId="1" fillId="0" borderId="10" xfId="0" applyFont="1" applyBorder="1" applyAlignment="1">
      <alignment wrapText="1"/>
    </xf>
    <xf numFmtId="0" fontId="1" fillId="0" borderId="18" xfId="0" applyFont="1" applyBorder="1"/>
    <xf numFmtId="0" fontId="1" fillId="0" borderId="77" xfId="0" applyFont="1" applyBorder="1"/>
    <xf numFmtId="0" fontId="1" fillId="33" borderId="0" xfId="0" applyFont="1" applyFill="1" applyAlignment="1">
      <alignment horizontal="left" vertical="center" wrapText="1"/>
    </xf>
    <xf numFmtId="0" fontId="1" fillId="33" borderId="36" xfId="0" applyFont="1" applyFill="1" applyBorder="1"/>
    <xf numFmtId="0" fontId="1" fillId="0" borderId="22" xfId="0" applyFont="1" applyBorder="1"/>
    <xf numFmtId="0" fontId="1" fillId="0" borderId="23" xfId="0" applyFont="1" applyBorder="1"/>
    <xf numFmtId="4" fontId="1" fillId="27" borderId="10" xfId="0" applyNumberFormat="1" applyFont="1" applyFill="1" applyBorder="1"/>
    <xf numFmtId="4" fontId="1" fillId="27" borderId="12" xfId="0" applyNumberFormat="1" applyFont="1" applyFill="1" applyBorder="1"/>
    <xf numFmtId="4" fontId="1" fillId="25" borderId="10" xfId="0" applyNumberFormat="1" applyFont="1" applyFill="1" applyBorder="1"/>
    <xf numFmtId="4" fontId="1" fillId="27" borderId="33" xfId="0" applyNumberFormat="1" applyFont="1" applyFill="1" applyBorder="1"/>
    <xf numFmtId="4" fontId="1" fillId="27" borderId="35" xfId="0" applyNumberFormat="1" applyFont="1" applyFill="1" applyBorder="1"/>
    <xf numFmtId="4" fontId="1" fillId="25" borderId="33" xfId="0" applyNumberFormat="1" applyFont="1" applyFill="1" applyBorder="1"/>
    <xf numFmtId="4" fontId="1" fillId="25" borderId="35" xfId="0" applyNumberFormat="1" applyFont="1" applyFill="1" applyBorder="1"/>
    <xf numFmtId="0" fontId="1" fillId="33" borderId="57" xfId="0" applyFont="1" applyFill="1" applyBorder="1"/>
    <xf numFmtId="1" fontId="1" fillId="33" borderId="0" xfId="37" applyNumberFormat="1" applyFont="1" applyFill="1" applyAlignment="1">
      <alignment horizontal="left" vertical="center"/>
    </xf>
    <xf numFmtId="0" fontId="1" fillId="33" borderId="0" xfId="37" applyFont="1" applyFill="1" applyAlignment="1">
      <alignment horizontal="left" vertical="center" wrapText="1"/>
    </xf>
    <xf numFmtId="0" fontId="1" fillId="33" borderId="0" xfId="37" applyFont="1" applyFill="1" applyAlignment="1">
      <alignment horizontal="left"/>
    </xf>
    <xf numFmtId="0" fontId="1" fillId="0" borderId="0" xfId="37" applyFont="1" applyAlignment="1">
      <alignment horizontal="left"/>
    </xf>
    <xf numFmtId="0" fontId="1" fillId="0" borderId="0" xfId="37" applyFont="1" applyAlignment="1">
      <alignment horizontal="left" vertical="center" wrapText="1"/>
    </xf>
    <xf numFmtId="4" fontId="1" fillId="27" borderId="10" xfId="37" applyNumberFormat="1" applyFont="1" applyFill="1" applyBorder="1" applyAlignment="1">
      <alignment horizontal="left" vertical="center"/>
    </xf>
    <xf numFmtId="4" fontId="1" fillId="27" borderId="33" xfId="37" applyNumberFormat="1" applyFont="1" applyFill="1" applyBorder="1" applyAlignment="1">
      <alignment horizontal="left" vertical="center"/>
    </xf>
    <xf numFmtId="4" fontId="1" fillId="27" borderId="41" xfId="37" applyNumberFormat="1" applyFont="1" applyFill="1" applyBorder="1" applyAlignment="1">
      <alignment horizontal="right" vertical="center"/>
    </xf>
    <xf numFmtId="1" fontId="1" fillId="0" borderId="14" xfId="49" applyNumberFormat="1" applyFont="1" applyBorder="1" applyAlignment="1">
      <alignment horizontal="left" vertical="center"/>
    </xf>
    <xf numFmtId="0" fontId="1" fillId="33" borderId="0" xfId="0" applyFont="1" applyFill="1" applyAlignment="1">
      <alignment horizontal="center" vertical="center" wrapText="1"/>
    </xf>
    <xf numFmtId="4" fontId="1" fillId="0" borderId="29" xfId="37" applyNumberFormat="1" applyFont="1" applyBorder="1" applyAlignment="1">
      <alignment horizontal="center" vertical="center" wrapText="1"/>
    </xf>
    <xf numFmtId="4" fontId="1" fillId="33" borderId="0" xfId="0" applyNumberFormat="1" applyFont="1" applyFill="1" applyAlignment="1">
      <alignment horizontal="center" vertical="center" wrapText="1"/>
    </xf>
    <xf numFmtId="4" fontId="1" fillId="27" borderId="32" xfId="0" applyNumberFormat="1" applyFont="1" applyFill="1" applyBorder="1"/>
    <xf numFmtId="4" fontId="1" fillId="33" borderId="0" xfId="37" applyNumberFormat="1" applyFont="1" applyFill="1" applyAlignment="1">
      <alignment horizontal="center" vertical="center"/>
    </xf>
    <xf numFmtId="4" fontId="1" fillId="33" borderId="0" xfId="37" applyNumberFormat="1" applyFont="1" applyFill="1" applyAlignment="1">
      <alignment horizontal="left" vertical="center" wrapText="1"/>
    </xf>
    <xf numFmtId="4" fontId="1" fillId="0" borderId="0" xfId="37" applyNumberFormat="1" applyFont="1" applyAlignment="1">
      <alignment horizontal="left" vertical="center" wrapText="1"/>
    </xf>
    <xf numFmtId="4" fontId="1" fillId="0" borderId="0" xfId="37" applyNumberFormat="1" applyFont="1"/>
    <xf numFmtId="4" fontId="1" fillId="33" borderId="0" xfId="37" applyNumberFormat="1" applyFont="1" applyFill="1" applyAlignment="1">
      <alignment horizontal="left"/>
    </xf>
    <xf numFmtId="4" fontId="1" fillId="0" borderId="0" xfId="37" applyNumberFormat="1" applyFont="1" applyAlignment="1">
      <alignment horizontal="left"/>
    </xf>
    <xf numFmtId="4" fontId="26" fillId="33" borderId="0" xfId="37" applyNumberFormat="1" applyFont="1" applyFill="1" applyAlignment="1">
      <alignment horizontal="left" vertical="center"/>
    </xf>
    <xf numFmtId="1" fontId="1" fillId="33" borderId="0" xfId="37" applyNumberFormat="1" applyFont="1" applyFill="1" applyAlignment="1">
      <alignment horizontal="left" vertical="center" wrapText="1"/>
    </xf>
    <xf numFmtId="4" fontId="29" fillId="33" borderId="0" xfId="37" applyNumberFormat="1" applyFont="1" applyFill="1" applyAlignment="1">
      <alignment horizontal="left" vertical="center"/>
    </xf>
    <xf numFmtId="4" fontId="1" fillId="27" borderId="19" xfId="37" applyNumberFormat="1" applyFont="1" applyFill="1" applyBorder="1" applyAlignment="1">
      <alignment horizontal="left" vertical="center" wrapText="1"/>
    </xf>
    <xf numFmtId="4" fontId="1" fillId="27" borderId="35" xfId="37" applyNumberFormat="1" applyFont="1" applyFill="1" applyBorder="1" applyAlignment="1">
      <alignment horizontal="left" vertical="center" wrapText="1"/>
    </xf>
    <xf numFmtId="4" fontId="23" fillId="33" borderId="0" xfId="37" applyNumberFormat="1" applyFont="1" applyFill="1" applyAlignment="1">
      <alignment horizontal="left" vertical="center"/>
    </xf>
    <xf numFmtId="4" fontId="1" fillId="27" borderId="33" xfId="37" applyNumberFormat="1" applyFont="1" applyFill="1" applyBorder="1" applyAlignment="1">
      <alignment horizontal="left" vertical="center" wrapText="1"/>
    </xf>
    <xf numFmtId="0" fontId="1" fillId="25" borderId="66" xfId="0" applyFont="1" applyFill="1" applyBorder="1"/>
    <xf numFmtId="4" fontId="1" fillId="25" borderId="38" xfId="37" applyNumberFormat="1" applyFont="1" applyFill="1" applyBorder="1" applyAlignment="1">
      <alignment horizontal="left" vertical="center"/>
    </xf>
    <xf numFmtId="4" fontId="1" fillId="27" borderId="44" xfId="37" applyNumberFormat="1" applyFont="1" applyFill="1" applyBorder="1" applyAlignment="1">
      <alignment horizontal="left" vertical="center"/>
    </xf>
    <xf numFmtId="4" fontId="1" fillId="33" borderId="29" xfId="37" applyNumberFormat="1" applyFont="1" applyFill="1" applyBorder="1" applyAlignment="1">
      <alignment horizontal="left" vertical="center"/>
    </xf>
    <xf numFmtId="4" fontId="1" fillId="0" borderId="0" xfId="37" applyNumberFormat="1" applyFont="1" applyAlignment="1">
      <alignment horizontal="left" wrapText="1"/>
    </xf>
    <xf numFmtId="4" fontId="1" fillId="25" borderId="40" xfId="37" applyNumberFormat="1" applyFont="1" applyFill="1" applyBorder="1" applyAlignment="1">
      <alignment horizontal="left" vertical="center"/>
    </xf>
    <xf numFmtId="4" fontId="1" fillId="27" borderId="50" xfId="37" applyNumberFormat="1" applyFont="1" applyFill="1" applyBorder="1" applyAlignment="1">
      <alignment horizontal="left" vertical="center"/>
    </xf>
    <xf numFmtId="4" fontId="1" fillId="25" borderId="11" xfId="37" applyNumberFormat="1" applyFont="1" applyFill="1" applyBorder="1" applyAlignment="1">
      <alignment horizontal="left" vertical="center"/>
    </xf>
    <xf numFmtId="4" fontId="1" fillId="27" borderId="31" xfId="37" applyNumberFormat="1" applyFont="1" applyFill="1" applyBorder="1" applyAlignment="1">
      <alignment horizontal="left" vertical="center"/>
    </xf>
    <xf numFmtId="4" fontId="1" fillId="0" borderId="10" xfId="37" applyNumberFormat="1" applyFont="1" applyBorder="1" applyAlignment="1">
      <alignment horizontal="left" vertical="center"/>
    </xf>
    <xf numFmtId="4" fontId="1" fillId="25" borderId="70" xfId="37" applyNumberFormat="1" applyFont="1" applyFill="1" applyBorder="1" applyAlignment="1">
      <alignment horizontal="left" vertical="center"/>
    </xf>
    <xf numFmtId="4" fontId="1" fillId="25" borderId="17" xfId="37" applyNumberFormat="1" applyFont="1" applyFill="1" applyBorder="1" applyAlignment="1">
      <alignment horizontal="left" vertical="center"/>
    </xf>
    <xf numFmtId="4" fontId="1" fillId="27" borderId="12" xfId="37" applyNumberFormat="1" applyFont="1" applyFill="1" applyBorder="1" applyAlignment="1">
      <alignment horizontal="left" vertical="center"/>
    </xf>
    <xf numFmtId="4" fontId="1" fillId="0" borderId="33" xfId="37" applyNumberFormat="1" applyFont="1" applyBorder="1" applyAlignment="1">
      <alignment horizontal="left" vertical="center"/>
    </xf>
    <xf numFmtId="4" fontId="1" fillId="25" borderId="60" xfId="37" applyNumberFormat="1" applyFont="1" applyFill="1" applyBorder="1" applyAlignment="1">
      <alignment horizontal="left" vertical="center"/>
    </xf>
    <xf numFmtId="4" fontId="1" fillId="25" borderId="19" xfId="37" applyNumberFormat="1" applyFont="1" applyFill="1" applyBorder="1" applyAlignment="1">
      <alignment horizontal="left" vertical="center"/>
    </xf>
    <xf numFmtId="4" fontId="1" fillId="27" borderId="35" xfId="37" applyNumberFormat="1" applyFont="1" applyFill="1" applyBorder="1" applyAlignment="1">
      <alignment horizontal="left" vertical="center"/>
    </xf>
    <xf numFmtId="4" fontId="23" fillId="0" borderId="0" xfId="37" applyNumberFormat="1" applyFont="1" applyAlignment="1">
      <alignment horizontal="left" wrapText="1"/>
    </xf>
    <xf numFmtId="4" fontId="1" fillId="0" borderId="76" xfId="37" applyNumberFormat="1" applyFont="1" applyBorder="1" applyAlignment="1">
      <alignment horizontal="left" vertical="center"/>
    </xf>
    <xf numFmtId="4" fontId="1" fillId="27" borderId="73" xfId="37" applyNumberFormat="1" applyFont="1" applyFill="1" applyBorder="1" applyAlignment="1">
      <alignment horizontal="left" vertical="center"/>
    </xf>
    <xf numFmtId="9" fontId="1" fillId="25" borderId="17" xfId="35" applyFont="1" applyFill="1" applyBorder="1" applyAlignment="1">
      <alignment horizontal="left" vertical="center"/>
    </xf>
    <xf numFmtId="9" fontId="1" fillId="25" borderId="31" xfId="35" applyFont="1" applyFill="1" applyBorder="1" applyAlignment="1">
      <alignment horizontal="left" vertical="center"/>
    </xf>
    <xf numFmtId="4" fontId="1" fillId="0" borderId="26" xfId="37" applyNumberFormat="1" applyFont="1" applyBorder="1" applyAlignment="1">
      <alignment horizontal="left" vertical="center"/>
    </xf>
    <xf numFmtId="4" fontId="1" fillId="27" borderId="32" xfId="37" applyNumberFormat="1" applyFont="1" applyFill="1" applyBorder="1" applyAlignment="1">
      <alignment horizontal="left" vertical="center"/>
    </xf>
    <xf numFmtId="4" fontId="25" fillId="0" borderId="67" xfId="37" applyNumberFormat="1" applyFont="1" applyBorder="1" applyAlignment="1">
      <alignment horizontal="left" vertical="center"/>
    </xf>
    <xf numFmtId="4" fontId="25" fillId="27" borderId="71" xfId="37" applyNumberFormat="1" applyFont="1" applyFill="1" applyBorder="1" applyAlignment="1">
      <alignment horizontal="left" vertical="center"/>
    </xf>
    <xf numFmtId="4" fontId="25" fillId="27" borderId="72" xfId="37" applyNumberFormat="1" applyFont="1" applyFill="1" applyBorder="1" applyAlignment="1">
      <alignment horizontal="left" vertical="center"/>
    </xf>
    <xf numFmtId="4" fontId="25" fillId="27" borderId="56" xfId="37" applyNumberFormat="1" applyFont="1" applyFill="1" applyBorder="1" applyAlignment="1">
      <alignment horizontal="left" vertical="center"/>
    </xf>
    <xf numFmtId="4" fontId="1" fillId="33" borderId="57" xfId="37" applyNumberFormat="1" applyFont="1" applyFill="1" applyBorder="1" applyAlignment="1">
      <alignment horizontal="left" vertical="center"/>
    </xf>
    <xf numFmtId="4" fontId="23" fillId="33" borderId="0" xfId="37" applyNumberFormat="1" applyFont="1" applyFill="1" applyAlignment="1">
      <alignment horizontal="center"/>
    </xf>
    <xf numFmtId="4" fontId="23" fillId="0" borderId="0" xfId="37" applyNumberFormat="1" applyFont="1" applyAlignment="1">
      <alignment horizontal="center"/>
    </xf>
    <xf numFmtId="4" fontId="1" fillId="33" borderId="0" xfId="37" applyNumberFormat="1" applyFont="1" applyFill="1" applyAlignment="1">
      <alignment horizontal="center" vertical="top" wrapText="1"/>
    </xf>
    <xf numFmtId="4" fontId="1" fillId="33" borderId="0" xfId="37" applyNumberFormat="1" applyFont="1" applyFill="1" applyAlignment="1">
      <alignment horizontal="center" vertical="center" wrapText="1"/>
    </xf>
    <xf numFmtId="4" fontId="1" fillId="33" borderId="0" xfId="37" quotePrefix="1" applyNumberFormat="1" applyFont="1" applyFill="1" applyAlignment="1">
      <alignment horizontal="center"/>
    </xf>
    <xf numFmtId="4" fontId="1" fillId="33" borderId="0" xfId="37" applyNumberFormat="1" applyFont="1" applyFill="1" applyAlignment="1">
      <alignment horizontal="right" vertical="center" wrapText="1"/>
    </xf>
    <xf numFmtId="4" fontId="1" fillId="33" borderId="0" xfId="35" applyNumberFormat="1" applyFont="1" applyFill="1" applyBorder="1" applyAlignment="1">
      <alignment vertical="top" wrapText="1"/>
    </xf>
    <xf numFmtId="4" fontId="1" fillId="0" borderId="0" xfId="37" applyNumberFormat="1" applyFont="1" applyAlignment="1">
      <alignment vertical="top" wrapText="1"/>
    </xf>
    <xf numFmtId="4" fontId="1" fillId="33" borderId="0" xfId="37" applyNumberFormat="1" applyFont="1" applyFill="1"/>
    <xf numFmtId="4" fontId="1" fillId="0" borderId="0" xfId="37" quotePrefix="1" applyNumberFormat="1" applyFont="1" applyAlignment="1">
      <alignment horizontal="center"/>
    </xf>
    <xf numFmtId="4" fontId="1" fillId="33" borderId="0" xfId="37" applyNumberFormat="1" applyFont="1" applyFill="1" applyAlignment="1">
      <alignment vertical="top" wrapText="1"/>
    </xf>
    <xf numFmtId="4" fontId="37" fillId="33" borderId="0" xfId="37" applyNumberFormat="1" applyFont="1" applyFill="1" applyAlignment="1">
      <alignment horizontal="left" vertical="center"/>
    </xf>
    <xf numFmtId="4" fontId="1" fillId="0" borderId="0" xfId="37" applyNumberFormat="1" applyFont="1" applyAlignment="1">
      <alignment horizontal="center" vertical="center"/>
    </xf>
    <xf numFmtId="1" fontId="26" fillId="33" borderId="0" xfId="37" applyNumberFormat="1" applyFont="1" applyFill="1" applyAlignment="1">
      <alignment horizontal="left" vertical="center" wrapText="1"/>
    </xf>
    <xf numFmtId="4" fontId="2" fillId="33" borderId="0" xfId="37" applyNumberFormat="1" applyFont="1" applyFill="1" applyAlignment="1">
      <alignment horizontal="left" vertical="center"/>
    </xf>
    <xf numFmtId="164" fontId="1" fillId="0" borderId="0" xfId="46" applyFont="1"/>
    <xf numFmtId="4" fontId="1" fillId="25" borderId="16" xfId="0" applyNumberFormat="1" applyFont="1" applyFill="1" applyBorder="1"/>
    <xf numFmtId="4" fontId="1" fillId="27" borderId="17" xfId="0" applyNumberFormat="1" applyFont="1" applyFill="1" applyBorder="1"/>
    <xf numFmtId="0" fontId="1" fillId="0" borderId="0" xfId="37" applyFont="1"/>
    <xf numFmtId="0" fontId="24" fillId="33" borderId="0" xfId="37" applyFont="1" applyFill="1" applyAlignment="1">
      <alignment horizontal="left" vertical="top"/>
    </xf>
    <xf numFmtId="0" fontId="1" fillId="33" borderId="0" xfId="37" applyFont="1" applyFill="1" applyAlignment="1">
      <alignment horizontal="left" vertical="top" wrapText="1"/>
    </xf>
    <xf numFmtId="0" fontId="24" fillId="33" borderId="0" xfId="37" applyFont="1" applyFill="1" applyAlignment="1">
      <alignment horizontal="left" vertical="top" wrapText="1"/>
    </xf>
    <xf numFmtId="0" fontId="1" fillId="0" borderId="0" xfId="37" applyFont="1" applyAlignment="1">
      <alignment horizontal="left" vertical="top" wrapText="1"/>
    </xf>
    <xf numFmtId="0" fontId="23" fillId="24" borderId="0" xfId="37" applyFont="1" applyFill="1" applyAlignment="1">
      <alignment vertical="center"/>
    </xf>
    <xf numFmtId="0" fontId="1" fillId="33" borderId="36" xfId="37" applyFont="1" applyFill="1" applyBorder="1" applyAlignment="1">
      <alignment horizontal="left" vertical="center" wrapText="1"/>
    </xf>
    <xf numFmtId="0" fontId="1" fillId="0" borderId="0" xfId="0" applyFont="1" applyAlignment="1">
      <alignment horizontal="left" vertical="center" wrapText="1"/>
    </xf>
    <xf numFmtId="0" fontId="26" fillId="0" borderId="0" xfId="37" applyFont="1" applyAlignment="1">
      <alignment horizontal="left" wrapText="1"/>
    </xf>
    <xf numFmtId="4" fontId="1" fillId="27" borderId="47" xfId="37" applyNumberFormat="1" applyFont="1" applyFill="1" applyBorder="1" applyAlignment="1">
      <alignment horizontal="left" vertical="center"/>
    </xf>
    <xf numFmtId="4" fontId="1" fillId="27" borderId="28" xfId="37" applyNumberFormat="1" applyFont="1" applyFill="1" applyBorder="1" applyAlignment="1">
      <alignment horizontal="left" vertical="center"/>
    </xf>
    <xf numFmtId="1" fontId="1" fillId="0" borderId="14" xfId="37" applyNumberFormat="1" applyFont="1" applyBorder="1" applyAlignment="1">
      <alignment horizontal="left" vertical="center"/>
    </xf>
    <xf numFmtId="0" fontId="1" fillId="25" borderId="56" xfId="0" applyFont="1" applyFill="1" applyBorder="1"/>
    <xf numFmtId="1" fontId="2" fillId="33" borderId="0" xfId="37" applyNumberFormat="1" applyFont="1" applyFill="1" applyAlignment="1">
      <alignment horizontal="left" vertical="center"/>
    </xf>
    <xf numFmtId="0" fontId="26" fillId="33" borderId="0" xfId="37" applyFont="1" applyFill="1" applyAlignment="1">
      <alignment horizontal="left" vertical="center" wrapText="1"/>
    </xf>
    <xf numFmtId="4" fontId="1" fillId="27" borderId="49" xfId="37" applyNumberFormat="1" applyFont="1" applyFill="1" applyBorder="1" applyAlignment="1">
      <alignment horizontal="left" vertical="center"/>
    </xf>
    <xf numFmtId="4" fontId="1" fillId="27" borderId="0" xfId="37" applyNumberFormat="1" applyFont="1" applyFill="1" applyAlignment="1">
      <alignment horizontal="left" vertical="center"/>
    </xf>
    <xf numFmtId="4" fontId="1" fillId="27" borderId="66" xfId="37" applyNumberFormat="1" applyFont="1" applyFill="1" applyBorder="1" applyAlignment="1">
      <alignment horizontal="left" vertical="center"/>
    </xf>
    <xf numFmtId="1" fontId="1" fillId="0" borderId="67" xfId="37" applyNumberFormat="1" applyFont="1" applyBorder="1" applyAlignment="1">
      <alignment horizontal="left" vertical="center"/>
    </xf>
    <xf numFmtId="0" fontId="1" fillId="0" borderId="21" xfId="0" applyFont="1" applyBorder="1"/>
    <xf numFmtId="4" fontId="1" fillId="25" borderId="44" xfId="0" applyNumberFormat="1" applyFont="1" applyFill="1" applyBorder="1"/>
    <xf numFmtId="4" fontId="1" fillId="0" borderId="44" xfId="0" applyNumberFormat="1" applyFont="1" applyBorder="1"/>
    <xf numFmtId="0" fontId="1" fillId="33" borderId="44" xfId="0" applyFont="1" applyFill="1" applyBorder="1"/>
    <xf numFmtId="4" fontId="1" fillId="26" borderId="32" xfId="0" applyNumberFormat="1" applyFont="1" applyFill="1" applyBorder="1"/>
    <xf numFmtId="4" fontId="1" fillId="25" borderId="0" xfId="0" applyNumberFormat="1" applyFont="1" applyFill="1"/>
    <xf numFmtId="0" fontId="1" fillId="0" borderId="45" xfId="0" applyFont="1" applyBorder="1"/>
    <xf numFmtId="0" fontId="1" fillId="25" borderId="19" xfId="0" applyFont="1" applyFill="1" applyBorder="1"/>
    <xf numFmtId="0" fontId="1" fillId="33" borderId="0" xfId="0" applyFont="1" applyFill="1" applyAlignment="1">
      <alignment horizontal="left" vertical="center"/>
    </xf>
    <xf numFmtId="166" fontId="1" fillId="0" borderId="0" xfId="37" applyNumberFormat="1" applyFont="1"/>
    <xf numFmtId="166" fontId="1" fillId="0" borderId="0" xfId="37" applyNumberFormat="1" applyFont="1" applyAlignment="1">
      <alignment horizontal="left" vertical="center" wrapText="1"/>
    </xf>
    <xf numFmtId="2" fontId="1" fillId="0" borderId="0" xfId="37" applyNumberFormat="1" applyFont="1" applyAlignment="1">
      <alignment horizontal="left" vertical="center" wrapText="1"/>
    </xf>
    <xf numFmtId="1" fontId="1" fillId="0" borderId="0" xfId="37" applyNumberFormat="1" applyFont="1" applyAlignment="1">
      <alignment horizontal="left" vertical="center"/>
    </xf>
    <xf numFmtId="4" fontId="1" fillId="27" borderId="10" xfId="37" applyNumberFormat="1" applyFont="1" applyFill="1" applyBorder="1" applyAlignment="1">
      <alignment horizontal="right" vertical="center"/>
    </xf>
    <xf numFmtId="4" fontId="1" fillId="25" borderId="31" xfId="27" applyNumberFormat="1" applyFont="1" applyFill="1" applyBorder="1" applyAlignment="1">
      <alignment horizontal="right" vertical="center" wrapText="1"/>
    </xf>
    <xf numFmtId="4" fontId="1" fillId="27" borderId="32" xfId="27" applyNumberFormat="1" applyFont="1" applyFill="1" applyBorder="1" applyAlignment="1">
      <alignment horizontal="right" vertical="center" wrapText="1"/>
    </xf>
    <xf numFmtId="4" fontId="1" fillId="27" borderId="33" xfId="27" applyNumberFormat="1" applyFont="1" applyFill="1" applyBorder="1" applyAlignment="1">
      <alignment horizontal="right" vertical="center" wrapText="1"/>
    </xf>
    <xf numFmtId="4" fontId="1" fillId="25" borderId="47" xfId="27" applyNumberFormat="1" applyFont="1" applyFill="1" applyBorder="1" applyAlignment="1">
      <alignment horizontal="right" vertical="center" wrapText="1"/>
    </xf>
    <xf numFmtId="4" fontId="23" fillId="27" borderId="26" xfId="27" applyNumberFormat="1" applyFont="1" applyFill="1" applyBorder="1" applyAlignment="1">
      <alignment horizontal="right" vertical="center" wrapText="1"/>
    </xf>
    <xf numFmtId="4" fontId="23" fillId="27" borderId="67" xfId="27" applyNumberFormat="1" applyFont="1" applyFill="1" applyBorder="1" applyAlignment="1">
      <alignment horizontal="right" vertical="center" wrapText="1"/>
    </xf>
    <xf numFmtId="0" fontId="1" fillId="33" borderId="0" xfId="0" quotePrefix="1" applyFont="1" applyFill="1"/>
    <xf numFmtId="4" fontId="23" fillId="27" borderId="32" xfId="37" applyNumberFormat="1" applyFont="1" applyFill="1" applyBorder="1" applyAlignment="1">
      <alignment horizontal="right" vertical="center"/>
    </xf>
    <xf numFmtId="4" fontId="33" fillId="29" borderId="33" xfId="0" applyNumberFormat="1" applyFont="1" applyFill="1" applyBorder="1" applyAlignment="1" applyProtection="1">
      <alignment horizontal="center" vertical="center" wrapText="1"/>
      <protection locked="0"/>
    </xf>
    <xf numFmtId="4" fontId="33" fillId="29" borderId="35" xfId="0" applyNumberFormat="1" applyFont="1" applyFill="1" applyBorder="1" applyAlignment="1" applyProtection="1">
      <alignment horizontal="center" vertical="center" wrapText="1"/>
      <protection locked="0"/>
    </xf>
    <xf numFmtId="169" fontId="32" fillId="26" borderId="16" xfId="46" applyNumberFormat="1" applyFont="1" applyFill="1" applyBorder="1" applyAlignment="1" applyProtection="1">
      <alignment horizontal="right" vertical="center" wrapText="1"/>
      <protection locked="0"/>
    </xf>
    <xf numFmtId="1" fontId="23" fillId="33" borderId="29" xfId="37" applyNumberFormat="1" applyFont="1" applyFill="1" applyBorder="1" applyAlignment="1">
      <alignment horizontal="left" vertical="center" wrapText="1"/>
    </xf>
    <xf numFmtId="0" fontId="1" fillId="27" borderId="18" xfId="0" applyFont="1" applyFill="1" applyBorder="1"/>
    <xf numFmtId="0" fontId="1" fillId="33" borderId="79" xfId="0" applyFont="1" applyFill="1" applyBorder="1"/>
    <xf numFmtId="0" fontId="1" fillId="33" borderId="78" xfId="0" applyFont="1" applyFill="1" applyBorder="1" applyAlignment="1">
      <alignment wrapText="1"/>
    </xf>
    <xf numFmtId="0" fontId="1" fillId="33" borderId="34" xfId="0" applyFont="1" applyFill="1" applyBorder="1" applyAlignment="1">
      <alignment wrapText="1"/>
    </xf>
    <xf numFmtId="0" fontId="1" fillId="33" borderId="25" xfId="0" applyFont="1" applyFill="1" applyBorder="1" applyAlignment="1">
      <alignment wrapText="1"/>
    </xf>
    <xf numFmtId="0" fontId="1" fillId="33" borderId="48" xfId="0" applyFont="1" applyFill="1" applyBorder="1" applyAlignment="1">
      <alignment wrapText="1"/>
    </xf>
    <xf numFmtId="0" fontId="1" fillId="33" borderId="53" xfId="0" applyFont="1" applyFill="1" applyBorder="1" applyAlignment="1">
      <alignment wrapText="1"/>
    </xf>
    <xf numFmtId="0" fontId="1" fillId="27" borderId="17" xfId="0" applyFont="1" applyFill="1" applyBorder="1"/>
    <xf numFmtId="0" fontId="1" fillId="27" borderId="35" xfId="0" applyFont="1" applyFill="1" applyBorder="1"/>
    <xf numFmtId="0" fontId="1" fillId="33" borderId="16" xfId="0" applyFont="1" applyFill="1" applyBorder="1" applyAlignment="1">
      <alignment wrapText="1"/>
    </xf>
    <xf numFmtId="0" fontId="1" fillId="33" borderId="79" xfId="0" applyFont="1" applyFill="1" applyBorder="1" applyAlignment="1">
      <alignment wrapText="1"/>
    </xf>
    <xf numFmtId="0" fontId="1" fillId="27" borderId="12" xfId="0" applyFont="1" applyFill="1" applyBorder="1"/>
    <xf numFmtId="1" fontId="1" fillId="27" borderId="62" xfId="37" applyNumberFormat="1" applyFont="1" applyFill="1" applyBorder="1" applyAlignment="1">
      <alignment horizontal="left" vertical="center"/>
    </xf>
    <xf numFmtId="1" fontId="1" fillId="27" borderId="29" xfId="37" applyNumberFormat="1" applyFont="1" applyFill="1" applyBorder="1" applyAlignment="1">
      <alignment horizontal="left" vertical="center"/>
    </xf>
    <xf numFmtId="1" fontId="1" fillId="27" borderId="37" xfId="37" applyNumberFormat="1" applyFont="1" applyFill="1" applyBorder="1" applyAlignment="1">
      <alignment horizontal="left" vertical="center"/>
    </xf>
    <xf numFmtId="4" fontId="1" fillId="27" borderId="43" xfId="37" applyNumberFormat="1" applyFont="1" applyFill="1" applyBorder="1" applyAlignment="1">
      <alignment horizontal="left" vertical="center"/>
    </xf>
    <xf numFmtId="4" fontId="1" fillId="27" borderId="76" xfId="37" applyNumberFormat="1" applyFont="1" applyFill="1" applyBorder="1" applyAlignment="1">
      <alignment horizontal="left" vertical="center"/>
    </xf>
    <xf numFmtId="0" fontId="1" fillId="27" borderId="23" xfId="0" applyFont="1" applyFill="1" applyBorder="1"/>
    <xf numFmtId="0" fontId="1" fillId="27" borderId="59" xfId="0" applyFont="1" applyFill="1" applyBorder="1"/>
    <xf numFmtId="0" fontId="1" fillId="34" borderId="41" xfId="0" applyFont="1" applyFill="1" applyBorder="1" applyAlignment="1">
      <alignment wrapText="1"/>
    </xf>
    <xf numFmtId="0" fontId="1" fillId="34" borderId="16" xfId="0" applyFont="1" applyFill="1" applyBorder="1" applyAlignment="1">
      <alignment wrapText="1"/>
    </xf>
    <xf numFmtId="4" fontId="1" fillId="35" borderId="41" xfId="37" applyNumberFormat="1" applyFont="1" applyFill="1" applyBorder="1" applyAlignment="1">
      <alignment horizontal="center" vertical="center" wrapText="1"/>
    </xf>
    <xf numFmtId="4" fontId="1" fillId="35" borderId="16" xfId="37" applyNumberFormat="1" applyFont="1" applyFill="1" applyBorder="1" applyAlignment="1">
      <alignment horizontal="center" vertical="center" wrapText="1"/>
    </xf>
    <xf numFmtId="4" fontId="23" fillId="36" borderId="10" xfId="27" applyNumberFormat="1" applyFont="1" applyFill="1" applyBorder="1" applyAlignment="1">
      <alignment horizontal="right" vertical="center" wrapText="1"/>
    </xf>
    <xf numFmtId="4" fontId="23" fillId="36" borderId="49" xfId="27" applyNumberFormat="1" applyFont="1" applyFill="1" applyBorder="1" applyAlignment="1">
      <alignment horizontal="right" vertical="center" wrapText="1"/>
    </xf>
    <xf numFmtId="4" fontId="23" fillId="36" borderId="12" xfId="27" applyNumberFormat="1" applyFont="1" applyFill="1" applyBorder="1" applyAlignment="1">
      <alignment horizontal="right" vertical="center" wrapText="1"/>
    </xf>
    <xf numFmtId="4" fontId="23" fillId="36" borderId="33" xfId="27" applyNumberFormat="1" applyFont="1" applyFill="1" applyBorder="1" applyAlignment="1">
      <alignment horizontal="right" vertical="center" wrapText="1"/>
    </xf>
    <xf numFmtId="4" fontId="23" fillId="36" borderId="60" xfId="27" applyNumberFormat="1" applyFont="1" applyFill="1" applyBorder="1" applyAlignment="1">
      <alignment horizontal="right" vertical="center" wrapText="1"/>
    </xf>
    <xf numFmtId="4" fontId="23" fillId="36" borderId="35" xfId="27" applyNumberFormat="1" applyFont="1" applyFill="1" applyBorder="1" applyAlignment="1">
      <alignment horizontal="right" vertical="center" wrapText="1"/>
    </xf>
    <xf numFmtId="4" fontId="23" fillId="27" borderId="32" xfId="27" applyNumberFormat="1" applyFont="1" applyFill="1" applyBorder="1" applyAlignment="1">
      <alignment horizontal="right" vertical="center" wrapText="1"/>
    </xf>
    <xf numFmtId="4" fontId="1" fillId="27" borderId="24" xfId="27" applyNumberFormat="1" applyFont="1" applyFill="1" applyBorder="1" applyAlignment="1">
      <alignment horizontal="right" vertical="center" wrapText="1"/>
    </xf>
    <xf numFmtId="4" fontId="1" fillId="25" borderId="30" xfId="27" applyNumberFormat="1" applyFont="1" applyFill="1" applyBorder="1" applyAlignment="1">
      <alignment horizontal="right" vertical="center" wrapText="1"/>
    </xf>
    <xf numFmtId="4" fontId="23" fillId="36" borderId="24" xfId="27" applyNumberFormat="1" applyFont="1" applyFill="1" applyBorder="1" applyAlignment="1">
      <alignment horizontal="right" vertical="center" wrapText="1"/>
    </xf>
    <xf numFmtId="4" fontId="23" fillId="36" borderId="48" xfId="27" applyNumberFormat="1" applyFont="1" applyFill="1" applyBorder="1" applyAlignment="1">
      <alignment horizontal="right" vertical="center" wrapText="1"/>
    </xf>
    <xf numFmtId="4" fontId="1" fillId="25" borderId="24" xfId="27" applyNumberFormat="1" applyFont="1" applyFill="1" applyBorder="1" applyAlignment="1">
      <alignment horizontal="right" vertical="center" wrapText="1"/>
    </xf>
    <xf numFmtId="4" fontId="1" fillId="25" borderId="10" xfId="27" applyNumberFormat="1" applyFont="1" applyFill="1" applyBorder="1" applyAlignment="1">
      <alignment horizontal="right" vertical="center" wrapText="1"/>
    </xf>
    <xf numFmtId="4" fontId="1" fillId="25" borderId="33" xfId="27" applyNumberFormat="1" applyFont="1" applyFill="1" applyBorder="1" applyAlignment="1">
      <alignment horizontal="right" vertical="center" wrapText="1"/>
    </xf>
    <xf numFmtId="4" fontId="23" fillId="36" borderId="25" xfId="27" applyNumberFormat="1" applyFont="1" applyFill="1" applyBorder="1" applyAlignment="1">
      <alignment horizontal="right" vertical="center" wrapText="1"/>
    </xf>
    <xf numFmtId="4" fontId="1" fillId="27" borderId="24" xfId="37" applyNumberFormat="1" applyFont="1" applyFill="1" applyBorder="1" applyAlignment="1">
      <alignment horizontal="right" vertical="center"/>
    </xf>
    <xf numFmtId="4" fontId="1" fillId="27" borderId="33" xfId="37" applyNumberFormat="1" applyFont="1" applyFill="1" applyBorder="1" applyAlignment="1">
      <alignment horizontal="right" vertical="center"/>
    </xf>
    <xf numFmtId="0" fontId="23" fillId="34" borderId="15" xfId="0" applyFont="1" applyFill="1" applyBorder="1" applyAlignment="1">
      <alignment horizontal="center" wrapText="1"/>
    </xf>
    <xf numFmtId="4" fontId="1" fillId="37" borderId="24" xfId="27" applyNumberFormat="1" applyFont="1" applyFill="1" applyBorder="1" applyAlignment="1">
      <alignment horizontal="right" vertical="center" wrapText="1"/>
    </xf>
    <xf numFmtId="4" fontId="23" fillId="37" borderId="24" xfId="27" applyNumberFormat="1" applyFont="1" applyFill="1" applyBorder="1" applyAlignment="1">
      <alignment horizontal="right" vertical="center" wrapText="1"/>
    </xf>
    <xf numFmtId="4" fontId="23" fillId="37" borderId="48" xfId="27" applyNumberFormat="1" applyFont="1" applyFill="1" applyBorder="1" applyAlignment="1">
      <alignment horizontal="right" vertical="center" wrapText="1"/>
    </xf>
    <xf numFmtId="4" fontId="1" fillId="37" borderId="10" xfId="27" applyNumberFormat="1" applyFont="1" applyFill="1" applyBorder="1" applyAlignment="1">
      <alignment horizontal="right" vertical="center" wrapText="1"/>
    </xf>
    <xf numFmtId="4" fontId="23" fillId="37" borderId="10" xfId="27" applyNumberFormat="1" applyFont="1" applyFill="1" applyBorder="1" applyAlignment="1">
      <alignment horizontal="right" vertical="center" wrapText="1"/>
    </xf>
    <xf numFmtId="4" fontId="23" fillId="37" borderId="49" xfId="27" applyNumberFormat="1" applyFont="1" applyFill="1" applyBorder="1" applyAlignment="1">
      <alignment horizontal="right" vertical="center" wrapText="1"/>
    </xf>
    <xf numFmtId="4" fontId="1" fillId="37" borderId="33" xfId="27" applyNumberFormat="1" applyFont="1" applyFill="1" applyBorder="1" applyAlignment="1">
      <alignment horizontal="right" vertical="center" wrapText="1"/>
    </xf>
    <xf numFmtId="4" fontId="23" fillId="37" borderId="33" xfId="27" applyNumberFormat="1" applyFont="1" applyFill="1" applyBorder="1" applyAlignment="1">
      <alignment horizontal="right" vertical="center" wrapText="1"/>
    </xf>
    <xf numFmtId="4" fontId="23" fillId="37" borderId="60" xfId="27" applyNumberFormat="1" applyFont="1" applyFill="1" applyBorder="1" applyAlignment="1">
      <alignment horizontal="right" vertical="center" wrapText="1"/>
    </xf>
    <xf numFmtId="4" fontId="1" fillId="37" borderId="30" xfId="27" applyNumberFormat="1" applyFont="1" applyFill="1" applyBorder="1" applyAlignment="1">
      <alignment horizontal="right" vertical="center" wrapText="1"/>
    </xf>
    <xf numFmtId="4" fontId="1" fillId="37" borderId="31" xfId="27" applyNumberFormat="1" applyFont="1" applyFill="1" applyBorder="1" applyAlignment="1">
      <alignment horizontal="right" vertical="center" wrapText="1"/>
    </xf>
    <xf numFmtId="4" fontId="1" fillId="37" borderId="47" xfId="27" applyNumberFormat="1" applyFont="1" applyFill="1" applyBorder="1" applyAlignment="1">
      <alignment horizontal="right" vertical="center" wrapText="1"/>
    </xf>
    <xf numFmtId="4" fontId="1" fillId="38" borderId="38" xfId="37" applyNumberFormat="1" applyFont="1" applyFill="1" applyBorder="1" applyAlignment="1">
      <alignment horizontal="left" vertical="center"/>
    </xf>
    <xf numFmtId="1" fontId="23" fillId="0" borderId="20" xfId="37" applyNumberFormat="1" applyFont="1" applyBorder="1" applyAlignment="1">
      <alignment horizontal="left" vertical="center" wrapText="1"/>
    </xf>
    <xf numFmtId="4" fontId="1" fillId="25" borderId="13" xfId="37" applyNumberFormat="1" applyFont="1" applyFill="1" applyBorder="1" applyAlignment="1">
      <alignment horizontal="left" vertical="center"/>
    </xf>
    <xf numFmtId="1" fontId="24" fillId="0" borderId="41" xfId="37" applyNumberFormat="1" applyFont="1" applyBorder="1" applyAlignment="1">
      <alignment horizontal="left" vertical="center"/>
    </xf>
    <xf numFmtId="1" fontId="1" fillId="27" borderId="76" xfId="37" applyNumberFormat="1" applyFont="1" applyFill="1" applyBorder="1" applyAlignment="1">
      <alignment horizontal="left" vertical="center"/>
    </xf>
    <xf numFmtId="1" fontId="1" fillId="27" borderId="43" xfId="37" applyNumberFormat="1" applyFont="1" applyFill="1" applyBorder="1" applyAlignment="1">
      <alignment horizontal="left" vertical="center"/>
    </xf>
    <xf numFmtId="1" fontId="1" fillId="27" borderId="33" xfId="37" applyNumberFormat="1" applyFont="1" applyFill="1" applyBorder="1" applyAlignment="1">
      <alignment horizontal="left" vertical="center"/>
    </xf>
    <xf numFmtId="1" fontId="25" fillId="0" borderId="26" xfId="37" applyNumberFormat="1" applyFont="1" applyBorder="1" applyAlignment="1">
      <alignment horizontal="left" vertical="center"/>
    </xf>
    <xf numFmtId="1" fontId="1" fillId="0" borderId="26" xfId="37" applyNumberFormat="1" applyFont="1" applyBorder="1" applyAlignment="1">
      <alignment horizontal="left" vertical="center"/>
    </xf>
    <xf numFmtId="4" fontId="23" fillId="27" borderId="80" xfId="0" applyNumberFormat="1" applyFont="1" applyFill="1" applyBorder="1"/>
    <xf numFmtId="1" fontId="23" fillId="27" borderId="39" xfId="37" applyNumberFormat="1" applyFont="1" applyFill="1" applyBorder="1" applyAlignment="1">
      <alignment horizontal="left" vertical="center" wrapText="1"/>
    </xf>
    <xf numFmtId="0" fontId="1" fillId="33" borderId="39" xfId="0" applyFont="1" applyFill="1" applyBorder="1" applyAlignment="1">
      <alignment wrapText="1"/>
    </xf>
    <xf numFmtId="0" fontId="1" fillId="0" borderId="16" xfId="0" applyFont="1" applyBorder="1"/>
    <xf numFmtId="0" fontId="1" fillId="33" borderId="0" xfId="0" quotePrefix="1" applyFont="1" applyFill="1" applyAlignment="1">
      <alignment vertical="top"/>
    </xf>
    <xf numFmtId="0" fontId="1" fillId="33" borderId="0" xfId="0" applyFont="1" applyFill="1" applyAlignment="1">
      <alignment horizontal="left"/>
    </xf>
    <xf numFmtId="4" fontId="1" fillId="33" borderId="0" xfId="37" applyNumberFormat="1" applyFont="1" applyFill="1" applyAlignment="1">
      <alignment vertical="top"/>
    </xf>
    <xf numFmtId="4" fontId="1" fillId="25" borderId="49" xfId="0" applyNumberFormat="1" applyFont="1" applyFill="1" applyBorder="1"/>
    <xf numFmtId="4" fontId="1" fillId="25" borderId="78" xfId="0" applyNumberFormat="1" applyFont="1" applyFill="1" applyBorder="1"/>
    <xf numFmtId="4" fontId="1" fillId="25" borderId="60" xfId="0" applyNumberFormat="1" applyFont="1" applyFill="1" applyBorder="1"/>
    <xf numFmtId="4" fontId="1" fillId="25" borderId="62" xfId="0" applyNumberFormat="1" applyFont="1" applyFill="1" applyBorder="1"/>
    <xf numFmtId="4" fontId="1" fillId="39" borderId="28" xfId="37" applyNumberFormat="1" applyFont="1" applyFill="1" applyBorder="1" applyAlignment="1">
      <alignment horizontal="left" vertical="center"/>
    </xf>
    <xf numFmtId="4" fontId="1" fillId="39" borderId="61" xfId="37" applyNumberFormat="1" applyFont="1" applyFill="1" applyBorder="1" applyAlignment="1">
      <alignment horizontal="left" vertical="center"/>
    </xf>
    <xf numFmtId="4" fontId="1" fillId="39" borderId="69" xfId="37" applyNumberFormat="1" applyFont="1" applyFill="1" applyBorder="1" applyAlignment="1">
      <alignment horizontal="left" vertical="center"/>
    </xf>
    <xf numFmtId="4" fontId="23" fillId="27" borderId="66" xfId="27" applyNumberFormat="1" applyFont="1" applyFill="1" applyBorder="1" applyAlignment="1">
      <alignment horizontal="right" vertical="center" wrapText="1"/>
    </xf>
    <xf numFmtId="3" fontId="1" fillId="33" borderId="0" xfId="37" applyNumberFormat="1" applyFont="1" applyFill="1" applyAlignment="1">
      <alignment horizontal="left" vertical="center" wrapText="1"/>
    </xf>
    <xf numFmtId="4" fontId="1" fillId="33" borderId="0" xfId="0" quotePrefix="1" applyNumberFormat="1" applyFont="1" applyFill="1"/>
    <xf numFmtId="1" fontId="1" fillId="0" borderId="23" xfId="37" applyNumberFormat="1" applyFont="1" applyBorder="1" applyAlignment="1">
      <alignment horizontal="left" vertical="center"/>
    </xf>
    <xf numFmtId="0" fontId="32" fillId="0" borderId="10" xfId="0" applyFont="1" applyBorder="1" applyAlignment="1">
      <alignment horizontal="left" vertical="center" wrapText="1"/>
    </xf>
    <xf numFmtId="0" fontId="32" fillId="30" borderId="33" xfId="0" applyFont="1" applyFill="1" applyBorder="1" applyAlignment="1">
      <alignment horizontal="left" vertical="center" wrapText="1"/>
    </xf>
    <xf numFmtId="0" fontId="32" fillId="33" borderId="36" xfId="0" applyFont="1" applyFill="1" applyBorder="1" applyAlignment="1">
      <alignment horizontal="left" vertical="center" wrapText="1"/>
    </xf>
    <xf numFmtId="9" fontId="32" fillId="33" borderId="36" xfId="35" applyFont="1" applyFill="1" applyBorder="1" applyAlignment="1" applyProtection="1">
      <alignment horizontal="right" vertical="center" wrapText="1"/>
      <protection locked="0"/>
    </xf>
    <xf numFmtId="4" fontId="29" fillId="27" borderId="0" xfId="37" applyNumberFormat="1" applyFont="1" applyFill="1" applyAlignment="1">
      <alignment horizontal="left" vertical="center"/>
    </xf>
    <xf numFmtId="1" fontId="1" fillId="27" borderId="22" xfId="49" applyNumberFormat="1" applyFont="1" applyFill="1" applyBorder="1" applyAlignment="1">
      <alignment horizontal="left" vertical="center"/>
    </xf>
    <xf numFmtId="1" fontId="1" fillId="33" borderId="67" xfId="37" applyNumberFormat="1" applyFont="1" applyFill="1" applyBorder="1" applyAlignment="1">
      <alignment horizontal="left" vertical="center"/>
    </xf>
    <xf numFmtId="4" fontId="25" fillId="33" borderId="0" xfId="37" applyNumberFormat="1" applyFont="1" applyFill="1" applyAlignment="1">
      <alignment horizontal="left" vertical="center"/>
    </xf>
    <xf numFmtId="1" fontId="1" fillId="33" borderId="41" xfId="37" applyNumberFormat="1" applyFont="1" applyFill="1" applyBorder="1" applyAlignment="1">
      <alignment horizontal="left" vertical="center"/>
    </xf>
    <xf numFmtId="1" fontId="1" fillId="33" borderId="33" xfId="37" applyNumberFormat="1" applyFont="1" applyFill="1" applyBorder="1" applyAlignment="1">
      <alignment horizontal="left" vertical="center"/>
    </xf>
    <xf numFmtId="4" fontId="1" fillId="25" borderId="35" xfId="37" applyNumberFormat="1" applyFont="1" applyFill="1" applyBorder="1" applyAlignment="1">
      <alignment horizontal="left" vertical="center"/>
    </xf>
    <xf numFmtId="4" fontId="1" fillId="39" borderId="46" xfId="37" applyNumberFormat="1" applyFont="1" applyFill="1" applyBorder="1" applyAlignment="1">
      <alignment horizontal="left" vertical="center"/>
    </xf>
    <xf numFmtId="4" fontId="25" fillId="27" borderId="66" xfId="37" applyNumberFormat="1" applyFont="1" applyFill="1" applyBorder="1" applyAlignment="1">
      <alignment horizontal="left" vertical="center"/>
    </xf>
    <xf numFmtId="1" fontId="1" fillId="27" borderId="67" xfId="37" applyNumberFormat="1" applyFont="1" applyFill="1" applyBorder="1" applyAlignment="1">
      <alignment horizontal="left" vertical="center"/>
    </xf>
    <xf numFmtId="4" fontId="1" fillId="25" borderId="16" xfId="37" applyNumberFormat="1" applyFont="1" applyFill="1" applyBorder="1" applyAlignment="1">
      <alignment horizontal="right" vertical="center"/>
    </xf>
    <xf numFmtId="4" fontId="1" fillId="25" borderId="35" xfId="37" applyNumberFormat="1" applyFont="1" applyFill="1" applyBorder="1" applyAlignment="1">
      <alignment horizontal="right" vertical="center"/>
    </xf>
    <xf numFmtId="4" fontId="1" fillId="27" borderId="66" xfId="37" applyNumberFormat="1" applyFont="1" applyFill="1" applyBorder="1" applyAlignment="1">
      <alignment horizontal="right" vertical="center"/>
    </xf>
    <xf numFmtId="4" fontId="1" fillId="25" borderId="19" xfId="37" applyNumberFormat="1" applyFont="1" applyFill="1" applyBorder="1" applyAlignment="1">
      <alignment horizontal="right" vertical="center"/>
    </xf>
    <xf numFmtId="1" fontId="25" fillId="0" borderId="67" xfId="37" applyNumberFormat="1" applyFont="1" applyBorder="1" applyAlignment="1">
      <alignment horizontal="left" vertical="center"/>
    </xf>
    <xf numFmtId="4" fontId="1" fillId="40" borderId="35" xfId="37" applyNumberFormat="1" applyFont="1" applyFill="1" applyBorder="1" applyAlignment="1">
      <alignment horizontal="right" vertical="center"/>
    </xf>
    <xf numFmtId="4" fontId="1" fillId="27" borderId="16" xfId="37" applyNumberFormat="1" applyFont="1" applyFill="1" applyBorder="1" applyAlignment="1">
      <alignment horizontal="right" vertical="center" wrapText="1"/>
    </xf>
    <xf numFmtId="4" fontId="1" fillId="27" borderId="35" xfId="37" applyNumberFormat="1" applyFont="1" applyFill="1" applyBorder="1" applyAlignment="1">
      <alignment horizontal="right" vertical="center" wrapText="1"/>
    </xf>
    <xf numFmtId="4" fontId="1" fillId="27" borderId="41" xfId="27" applyNumberFormat="1" applyFont="1" applyFill="1" applyBorder="1" applyAlignment="1">
      <alignment horizontal="right" vertical="center" wrapText="1"/>
    </xf>
    <xf numFmtId="0" fontId="1" fillId="25" borderId="66" xfId="47" applyFill="1" applyBorder="1"/>
    <xf numFmtId="4" fontId="1" fillId="27" borderId="10" xfId="27" applyNumberFormat="1" applyFont="1" applyFill="1" applyBorder="1" applyAlignment="1">
      <alignment horizontal="right" vertical="center" wrapText="1"/>
    </xf>
    <xf numFmtId="4" fontId="1" fillId="27" borderId="42" xfId="27" applyNumberFormat="1" applyFont="1" applyFill="1" applyBorder="1" applyAlignment="1">
      <alignment horizontal="right" vertical="center" wrapText="1"/>
    </xf>
    <xf numFmtId="4" fontId="1" fillId="27" borderId="11" xfId="27" applyNumberFormat="1" applyFont="1" applyFill="1" applyBorder="1" applyAlignment="1">
      <alignment horizontal="right" vertical="center" wrapText="1"/>
    </xf>
    <xf numFmtId="4" fontId="23" fillId="27" borderId="20" xfId="27" applyNumberFormat="1" applyFont="1" applyFill="1" applyBorder="1" applyAlignment="1">
      <alignment horizontal="right" vertical="center" wrapText="1"/>
    </xf>
    <xf numFmtId="4" fontId="1" fillId="27" borderId="47" xfId="27" applyNumberFormat="1" applyFont="1" applyFill="1" applyBorder="1" applyAlignment="1">
      <alignment horizontal="right" vertical="center" wrapText="1"/>
    </xf>
    <xf numFmtId="4" fontId="23" fillId="27" borderId="41" xfId="27" applyNumberFormat="1" applyFont="1" applyFill="1" applyBorder="1" applyAlignment="1">
      <alignment horizontal="right" vertical="center" wrapText="1"/>
    </xf>
    <xf numFmtId="4" fontId="25" fillId="33" borderId="29" xfId="37" applyNumberFormat="1" applyFont="1" applyFill="1" applyBorder="1" applyAlignment="1">
      <alignment horizontal="left" vertical="center"/>
    </xf>
    <xf numFmtId="1" fontId="1" fillId="27" borderId="59" xfId="49" applyNumberFormat="1" applyFont="1" applyFill="1" applyBorder="1" applyAlignment="1">
      <alignment horizontal="left" vertical="center"/>
    </xf>
    <xf numFmtId="4" fontId="1" fillId="40" borderId="26" xfId="27" applyNumberFormat="1" applyFont="1" applyFill="1" applyBorder="1" applyAlignment="1">
      <alignment horizontal="right" vertical="center" wrapText="1"/>
    </xf>
    <xf numFmtId="4" fontId="1" fillId="40" borderId="32" xfId="27" applyNumberFormat="1" applyFont="1" applyFill="1" applyBorder="1" applyAlignment="1">
      <alignment horizontal="right" vertical="center" wrapText="1"/>
    </xf>
    <xf numFmtId="4" fontId="1" fillId="40" borderId="41" xfId="27" applyNumberFormat="1" applyFont="1" applyFill="1" applyBorder="1" applyAlignment="1">
      <alignment horizontal="right" vertical="center" wrapText="1"/>
    </xf>
    <xf numFmtId="4" fontId="1" fillId="40" borderId="59" xfId="37" applyNumberFormat="1" applyFont="1" applyFill="1" applyBorder="1" applyAlignment="1">
      <alignment horizontal="right" vertical="center"/>
    </xf>
    <xf numFmtId="4" fontId="1" fillId="40" borderId="47" xfId="37" applyNumberFormat="1" applyFont="1" applyFill="1" applyBorder="1" applyAlignment="1">
      <alignment horizontal="right" vertical="center"/>
    </xf>
    <xf numFmtId="4" fontId="23" fillId="40" borderId="55" xfId="37" applyNumberFormat="1" applyFont="1" applyFill="1" applyBorder="1" applyAlignment="1">
      <alignment horizontal="right" vertical="center"/>
    </xf>
    <xf numFmtId="4" fontId="23" fillId="40" borderId="56" xfId="37" applyNumberFormat="1" applyFont="1" applyFill="1" applyBorder="1" applyAlignment="1">
      <alignment horizontal="right" vertical="center"/>
    </xf>
    <xf numFmtId="4" fontId="1" fillId="40" borderId="42" xfId="27" applyNumberFormat="1" applyFont="1" applyFill="1" applyBorder="1" applyAlignment="1">
      <alignment horizontal="right" vertical="center" wrapText="1"/>
    </xf>
    <xf numFmtId="4" fontId="1" fillId="40" borderId="14" xfId="27" applyNumberFormat="1" applyFont="1" applyFill="1" applyBorder="1" applyAlignment="1">
      <alignment horizontal="right" vertical="center" wrapText="1"/>
    </xf>
    <xf numFmtId="0" fontId="1" fillId="33" borderId="50" xfId="0" applyFont="1" applyFill="1" applyBorder="1" applyAlignment="1">
      <alignment vertical="center" textRotation="90"/>
    </xf>
    <xf numFmtId="0" fontId="1" fillId="33" borderId="44" xfId="0" applyFont="1" applyFill="1" applyBorder="1" applyAlignment="1">
      <alignment vertical="center" textRotation="90"/>
    </xf>
    <xf numFmtId="1" fontId="23" fillId="33" borderId="22" xfId="49" applyNumberFormat="1" applyFont="1" applyFill="1" applyBorder="1" applyAlignment="1">
      <alignment horizontal="left" vertical="center"/>
    </xf>
    <xf numFmtId="4" fontId="23" fillId="27" borderId="42" xfId="27" applyNumberFormat="1" applyFont="1" applyFill="1" applyBorder="1" applyAlignment="1">
      <alignment horizontal="right" vertical="center" wrapText="1"/>
    </xf>
    <xf numFmtId="4" fontId="23" fillId="40" borderId="24" xfId="27" applyNumberFormat="1" applyFont="1" applyFill="1" applyBorder="1" applyAlignment="1">
      <alignment horizontal="right" vertical="center" wrapText="1"/>
    </xf>
    <xf numFmtId="4" fontId="23" fillId="40" borderId="48" xfId="27" applyNumberFormat="1" applyFont="1" applyFill="1" applyBorder="1" applyAlignment="1">
      <alignment horizontal="right" vertical="center" wrapText="1"/>
    </xf>
    <xf numFmtId="4" fontId="23" fillId="40" borderId="25" xfId="27" applyNumberFormat="1" applyFont="1" applyFill="1" applyBorder="1" applyAlignment="1">
      <alignment horizontal="right" vertical="center" wrapText="1"/>
    </xf>
    <xf numFmtId="4" fontId="1" fillId="40" borderId="10" xfId="27" applyNumberFormat="1" applyFont="1" applyFill="1" applyBorder="1" applyAlignment="1">
      <alignment horizontal="right" vertical="center" wrapText="1"/>
    </xf>
    <xf numFmtId="4" fontId="23" fillId="40" borderId="10" xfId="27" applyNumberFormat="1" applyFont="1" applyFill="1" applyBorder="1" applyAlignment="1">
      <alignment horizontal="right" vertical="center" wrapText="1"/>
    </xf>
    <xf numFmtId="4" fontId="23" fillId="40" borderId="49" xfId="27" applyNumberFormat="1" applyFont="1" applyFill="1" applyBorder="1" applyAlignment="1">
      <alignment horizontal="right" vertical="center" wrapText="1"/>
    </xf>
    <xf numFmtId="4" fontId="23" fillId="40" borderId="12" xfId="27" applyNumberFormat="1" applyFont="1" applyFill="1" applyBorder="1" applyAlignment="1">
      <alignment horizontal="right" vertical="center" wrapText="1"/>
    </xf>
    <xf numFmtId="4" fontId="1" fillId="40" borderId="33" xfId="27" applyNumberFormat="1" applyFont="1" applyFill="1" applyBorder="1" applyAlignment="1">
      <alignment horizontal="right" vertical="center" wrapText="1"/>
    </xf>
    <xf numFmtId="4" fontId="23" fillId="40" borderId="33" xfId="27" applyNumberFormat="1" applyFont="1" applyFill="1" applyBorder="1" applyAlignment="1">
      <alignment horizontal="right" vertical="center" wrapText="1"/>
    </xf>
    <xf numFmtId="4" fontId="23" fillId="40" borderId="60" xfId="27" applyNumberFormat="1" applyFont="1" applyFill="1" applyBorder="1" applyAlignment="1">
      <alignment horizontal="right" vertical="center" wrapText="1"/>
    </xf>
    <xf numFmtId="4" fontId="23" fillId="40" borderId="35" xfId="27" applyNumberFormat="1" applyFont="1" applyFill="1" applyBorder="1" applyAlignment="1">
      <alignment horizontal="right" vertical="center" wrapText="1"/>
    </xf>
    <xf numFmtId="1" fontId="23" fillId="0" borderId="22" xfId="37" applyNumberFormat="1" applyFont="1" applyBorder="1" applyAlignment="1">
      <alignment horizontal="left" vertical="center"/>
    </xf>
    <xf numFmtId="4" fontId="23" fillId="27" borderId="16" xfId="0" applyNumberFormat="1" applyFont="1" applyFill="1" applyBorder="1" applyAlignment="1">
      <alignment horizontal="right"/>
    </xf>
    <xf numFmtId="4" fontId="23" fillId="40" borderId="31" xfId="27" applyNumberFormat="1" applyFont="1" applyFill="1" applyBorder="1" applyAlignment="1">
      <alignment horizontal="right" vertical="center" wrapText="1"/>
    </xf>
    <xf numFmtId="4" fontId="23" fillId="40" borderId="49" xfId="37" applyNumberFormat="1" applyFont="1" applyFill="1" applyBorder="1" applyAlignment="1">
      <alignment horizontal="right" vertical="center"/>
    </xf>
    <xf numFmtId="4" fontId="23" fillId="40" borderId="31" xfId="37" applyNumberFormat="1" applyFont="1" applyFill="1" applyBorder="1" applyAlignment="1">
      <alignment horizontal="right" vertical="center"/>
    </xf>
    <xf numFmtId="4" fontId="1" fillId="27" borderId="12" xfId="0" applyNumberFormat="1" applyFont="1" applyFill="1" applyBorder="1" applyAlignment="1">
      <alignment horizontal="right"/>
    </xf>
    <xf numFmtId="4" fontId="23" fillId="40" borderId="23" xfId="27" applyNumberFormat="1" applyFont="1" applyFill="1" applyBorder="1" applyAlignment="1">
      <alignment horizontal="right" vertical="center" wrapText="1"/>
    </xf>
    <xf numFmtId="4" fontId="23" fillId="33" borderId="0" xfId="0" applyNumberFormat="1" applyFont="1" applyFill="1" applyAlignment="1">
      <alignment horizontal="center"/>
    </xf>
    <xf numFmtId="0" fontId="1" fillId="0" borderId="41" xfId="0" applyFont="1" applyBorder="1"/>
    <xf numFmtId="4" fontId="1" fillId="27" borderId="16" xfId="0" applyNumberFormat="1" applyFont="1" applyFill="1" applyBorder="1"/>
    <xf numFmtId="1" fontId="23" fillId="0" borderId="55" xfId="37" applyNumberFormat="1" applyFont="1" applyBorder="1" applyAlignment="1">
      <alignment horizontal="left" vertical="center"/>
    </xf>
    <xf numFmtId="1" fontId="1" fillId="27" borderId="22" xfId="37" applyNumberFormat="1" applyFont="1" applyFill="1" applyBorder="1" applyAlignment="1">
      <alignment horizontal="left" vertical="center"/>
    </xf>
    <xf numFmtId="1" fontId="1" fillId="27" borderId="23" xfId="37" applyNumberFormat="1" applyFont="1" applyFill="1" applyBorder="1" applyAlignment="1">
      <alignment horizontal="left" vertical="center"/>
    </xf>
    <xf numFmtId="1" fontId="1" fillId="27" borderId="59" xfId="37" applyNumberFormat="1" applyFont="1" applyFill="1" applyBorder="1" applyAlignment="1">
      <alignment horizontal="left" vertical="center"/>
    </xf>
    <xf numFmtId="4" fontId="23" fillId="40" borderId="54" xfId="27" applyNumberFormat="1" applyFont="1" applyFill="1" applyBorder="1" applyAlignment="1">
      <alignment horizontal="right" vertical="center" wrapText="1"/>
    </xf>
    <xf numFmtId="4" fontId="23" fillId="40" borderId="11" xfId="27" applyNumberFormat="1" applyFont="1" applyFill="1" applyBorder="1" applyAlignment="1">
      <alignment horizontal="right" vertical="center" wrapText="1"/>
    </xf>
    <xf numFmtId="4" fontId="23" fillId="40" borderId="13" xfId="27" applyNumberFormat="1" applyFont="1" applyFill="1" applyBorder="1" applyAlignment="1">
      <alignment horizontal="right" vertical="center" wrapText="1"/>
    </xf>
    <xf numFmtId="4" fontId="23" fillId="27" borderId="20" xfId="37" applyNumberFormat="1" applyFont="1" applyFill="1" applyBorder="1" applyAlignment="1">
      <alignment horizontal="right" vertical="center"/>
    </xf>
    <xf numFmtId="4" fontId="1" fillId="40" borderId="31" xfId="27" applyNumberFormat="1" applyFont="1" applyFill="1" applyBorder="1" applyAlignment="1">
      <alignment horizontal="right" vertical="center" wrapText="1"/>
    </xf>
    <xf numFmtId="4" fontId="1" fillId="40" borderId="47" xfId="27" applyNumberFormat="1" applyFont="1" applyFill="1" applyBorder="1" applyAlignment="1">
      <alignment horizontal="right" vertical="center" wrapText="1"/>
    </xf>
    <xf numFmtId="4" fontId="23" fillId="40" borderId="36" xfId="27" applyNumberFormat="1" applyFont="1" applyFill="1" applyBorder="1" applyAlignment="1">
      <alignment horizontal="right" vertical="center" wrapText="1"/>
    </xf>
    <xf numFmtId="4" fontId="23" fillId="40" borderId="32" xfId="27" applyNumberFormat="1" applyFont="1" applyFill="1" applyBorder="1" applyAlignment="1">
      <alignment horizontal="right" vertical="center" wrapText="1"/>
    </xf>
    <xf numFmtId="4" fontId="23" fillId="40" borderId="55" xfId="27" applyNumberFormat="1" applyFont="1" applyFill="1" applyBorder="1" applyAlignment="1">
      <alignment horizontal="right" vertical="center" wrapText="1"/>
    </xf>
    <xf numFmtId="4" fontId="23" fillId="40" borderId="56" xfId="27" applyNumberFormat="1" applyFont="1" applyFill="1" applyBorder="1" applyAlignment="1">
      <alignment horizontal="right" vertical="center" wrapText="1"/>
    </xf>
    <xf numFmtId="4" fontId="25" fillId="40" borderId="55" xfId="27" applyNumberFormat="1" applyFont="1" applyFill="1" applyBorder="1" applyAlignment="1">
      <alignment horizontal="right" vertical="center" wrapText="1"/>
    </xf>
    <xf numFmtId="4" fontId="25" fillId="40" borderId="56" xfId="27" applyNumberFormat="1" applyFont="1" applyFill="1" applyBorder="1" applyAlignment="1">
      <alignment horizontal="right" vertical="center" wrapText="1"/>
    </xf>
    <xf numFmtId="4" fontId="25" fillId="40" borderId="58" xfId="37" applyNumberFormat="1" applyFont="1" applyFill="1" applyBorder="1" applyAlignment="1">
      <alignment horizontal="right" vertical="center"/>
    </xf>
    <xf numFmtId="4" fontId="1" fillId="27" borderId="56" xfId="0" applyNumberFormat="1" applyFont="1" applyFill="1" applyBorder="1"/>
    <xf numFmtId="4" fontId="25" fillId="27" borderId="42" xfId="0" applyNumberFormat="1" applyFont="1" applyFill="1" applyBorder="1"/>
    <xf numFmtId="4" fontId="1" fillId="27" borderId="41" xfId="0" applyNumberFormat="1" applyFont="1" applyFill="1" applyBorder="1"/>
    <xf numFmtId="4" fontId="1" fillId="27" borderId="67" xfId="0" applyNumberFormat="1" applyFont="1" applyFill="1" applyBorder="1"/>
    <xf numFmtId="4" fontId="25" fillId="27" borderId="41" xfId="27" applyNumberFormat="1" applyFont="1" applyFill="1" applyBorder="1" applyAlignment="1">
      <alignment horizontal="right" vertical="center" wrapText="1"/>
    </xf>
    <xf numFmtId="0" fontId="23" fillId="27" borderId="26" xfId="37" applyFont="1" applyFill="1" applyBorder="1" applyAlignment="1">
      <alignment horizontal="center" vertical="center" wrapText="1"/>
    </xf>
    <xf numFmtId="0" fontId="23" fillId="27" borderId="32" xfId="37" applyFont="1" applyFill="1" applyBorder="1" applyAlignment="1">
      <alignment horizontal="center" vertical="center" wrapText="1"/>
    </xf>
    <xf numFmtId="0" fontId="1" fillId="0" borderId="15" xfId="0" applyFont="1" applyBorder="1" applyAlignment="1">
      <alignment horizontal="center"/>
    </xf>
    <xf numFmtId="0" fontId="1" fillId="39" borderId="0" xfId="0" applyFont="1" applyFill="1"/>
    <xf numFmtId="0" fontId="1" fillId="25" borderId="0" xfId="0" applyFont="1" applyFill="1"/>
    <xf numFmtId="0" fontId="1" fillId="27" borderId="0" xfId="0" applyFont="1" applyFill="1"/>
    <xf numFmtId="4" fontId="25" fillId="25" borderId="13" xfId="27" applyNumberFormat="1" applyFont="1" applyFill="1" applyBorder="1" applyAlignment="1">
      <alignment horizontal="right" vertical="center" wrapText="1"/>
    </xf>
    <xf numFmtId="4" fontId="1" fillId="25" borderId="23" xfId="0" applyNumberFormat="1" applyFont="1" applyFill="1" applyBorder="1"/>
    <xf numFmtId="4" fontId="1" fillId="25" borderId="18" xfId="0" applyNumberFormat="1" applyFont="1" applyFill="1" applyBorder="1"/>
    <xf numFmtId="4" fontId="1" fillId="25" borderId="59" xfId="0" applyNumberFormat="1" applyFont="1" applyFill="1" applyBorder="1"/>
    <xf numFmtId="4" fontId="1" fillId="25" borderId="64" xfId="0" applyNumberFormat="1" applyFont="1" applyFill="1" applyBorder="1"/>
    <xf numFmtId="0" fontId="1" fillId="33" borderId="68" xfId="0" applyFont="1" applyFill="1" applyBorder="1"/>
    <xf numFmtId="4" fontId="1" fillId="33" borderId="29" xfId="0" applyNumberFormat="1" applyFont="1" applyFill="1" applyBorder="1"/>
    <xf numFmtId="9" fontId="0" fillId="0" borderId="0" xfId="35" applyFont="1" applyAlignment="1">
      <alignment horizontal="left"/>
    </xf>
    <xf numFmtId="4" fontId="0" fillId="0" borderId="0" xfId="0" applyNumberFormat="1"/>
    <xf numFmtId="0" fontId="0" fillId="0" borderId="0" xfId="0" applyAlignment="1">
      <alignment horizontal="right"/>
    </xf>
    <xf numFmtId="4" fontId="0" fillId="33" borderId="0" xfId="0" applyNumberFormat="1" applyFill="1"/>
    <xf numFmtId="0" fontId="0" fillId="33" borderId="0" xfId="0" applyFill="1"/>
    <xf numFmtId="4" fontId="23" fillId="27" borderId="0" xfId="37" applyNumberFormat="1" applyFont="1" applyFill="1" applyAlignment="1">
      <alignment horizontal="center" vertical="center" wrapText="1"/>
    </xf>
    <xf numFmtId="9" fontId="0" fillId="33" borderId="0" xfId="35" applyFont="1" applyFill="1" applyAlignment="1">
      <alignment horizontal="left"/>
    </xf>
    <xf numFmtId="0" fontId="40" fillId="33" borderId="0" xfId="52" applyFont="1" applyFill="1" applyAlignment="1">
      <alignment horizontal="left" vertical="top"/>
    </xf>
    <xf numFmtId="0" fontId="1" fillId="33" borderId="0" xfId="52" applyFill="1"/>
    <xf numFmtId="0" fontId="1" fillId="33" borderId="70" xfId="52" applyFill="1" applyBorder="1" applyAlignment="1">
      <alignment horizontal="right"/>
    </xf>
    <xf numFmtId="171" fontId="3" fillId="33" borderId="0" xfId="52" applyNumberFormat="1" applyFont="1" applyFill="1" applyAlignment="1">
      <alignment horizontal="right"/>
    </xf>
    <xf numFmtId="0" fontId="1" fillId="33" borderId="51" xfId="52" applyFill="1" applyBorder="1" applyAlignment="1">
      <alignment horizontal="right"/>
    </xf>
    <xf numFmtId="4" fontId="3" fillId="33" borderId="0" xfId="52" applyNumberFormat="1" applyFont="1" applyFill="1" applyAlignment="1">
      <alignment horizontal="right"/>
    </xf>
    <xf numFmtId="4" fontId="0" fillId="25" borderId="17" xfId="0" applyNumberFormat="1" applyFill="1" applyBorder="1"/>
    <xf numFmtId="4" fontId="0" fillId="27" borderId="17" xfId="0" applyNumberFormat="1" applyFill="1" applyBorder="1"/>
    <xf numFmtId="4" fontId="0" fillId="33" borderId="17" xfId="35" applyNumberFormat="1" applyFont="1" applyFill="1" applyBorder="1" applyAlignment="1">
      <alignment horizontal="right"/>
    </xf>
    <xf numFmtId="4" fontId="0" fillId="33" borderId="17" xfId="0" applyNumberFormat="1" applyFill="1" applyBorder="1" applyAlignment="1">
      <alignment horizontal="right"/>
    </xf>
    <xf numFmtId="0" fontId="0" fillId="33" borderId="41" xfId="0" applyFill="1" applyBorder="1"/>
    <xf numFmtId="9" fontId="0" fillId="27" borderId="15" xfId="35" applyFont="1" applyFill="1" applyBorder="1" applyAlignment="1">
      <alignment horizontal="left"/>
    </xf>
    <xf numFmtId="0" fontId="1" fillId="33" borderId="10" xfId="0" applyFont="1" applyFill="1" applyBorder="1" applyAlignment="1">
      <alignment horizontal="right" wrapText="1"/>
    </xf>
    <xf numFmtId="4" fontId="0" fillId="27" borderId="12" xfId="0" applyNumberFormat="1" applyFill="1" applyBorder="1"/>
    <xf numFmtId="0" fontId="0" fillId="33" borderId="12" xfId="0" applyFill="1" applyBorder="1" applyAlignment="1">
      <alignment horizontal="right"/>
    </xf>
    <xf numFmtId="4" fontId="0" fillId="27" borderId="19" xfId="0" applyNumberFormat="1" applyFill="1" applyBorder="1"/>
    <xf numFmtId="3" fontId="0" fillId="27" borderId="78" xfId="0" applyNumberFormat="1" applyFill="1" applyBorder="1"/>
    <xf numFmtId="3" fontId="0" fillId="33" borderId="78" xfId="0" applyNumberFormat="1" applyFill="1" applyBorder="1" applyAlignment="1">
      <alignment horizontal="right"/>
    </xf>
    <xf numFmtId="3" fontId="0" fillId="25" borderId="78" xfId="0" applyNumberFormat="1" applyFill="1" applyBorder="1"/>
    <xf numFmtId="3" fontId="0" fillId="25" borderId="62" xfId="0" applyNumberFormat="1" applyFill="1" applyBorder="1"/>
    <xf numFmtId="170" fontId="39" fillId="33" borderId="81" xfId="0" applyNumberFormat="1" applyFont="1" applyFill="1" applyBorder="1" applyAlignment="1">
      <alignment horizontal="right"/>
    </xf>
    <xf numFmtId="0" fontId="0" fillId="33" borderId="21" xfId="0" applyFill="1" applyBorder="1"/>
    <xf numFmtId="0" fontId="1" fillId="33" borderId="29" xfId="0" applyFont="1" applyFill="1" applyBorder="1" applyAlignment="1">
      <alignment horizontal="right"/>
    </xf>
    <xf numFmtId="0" fontId="1" fillId="33" borderId="29" xfId="0" applyFont="1" applyFill="1" applyBorder="1" applyAlignment="1">
      <alignment horizontal="right" wrapText="1"/>
    </xf>
    <xf numFmtId="4" fontId="0" fillId="33" borderId="44" xfId="35" applyNumberFormat="1" applyFont="1" applyFill="1" applyBorder="1" applyAlignment="1">
      <alignment horizontal="left"/>
    </xf>
    <xf numFmtId="4" fontId="0" fillId="25" borderId="12" xfId="35" applyNumberFormat="1" applyFont="1" applyFill="1" applyBorder="1" applyAlignment="1">
      <alignment horizontal="right"/>
    </xf>
    <xf numFmtId="0" fontId="0" fillId="33" borderId="44" xfId="0" applyFill="1" applyBorder="1"/>
    <xf numFmtId="0" fontId="0" fillId="33" borderId="45" xfId="0" applyFill="1" applyBorder="1"/>
    <xf numFmtId="4" fontId="1" fillId="25" borderId="15" xfId="0" applyNumberFormat="1" applyFont="1" applyFill="1" applyBorder="1"/>
    <xf numFmtId="4" fontId="0" fillId="25" borderId="19" xfId="0" applyNumberFormat="1" applyFill="1" applyBorder="1"/>
    <xf numFmtId="0" fontId="1" fillId="33" borderId="55" xfId="0" applyFont="1" applyFill="1" applyBorder="1" applyAlignment="1">
      <alignment wrapText="1"/>
    </xf>
    <xf numFmtId="10" fontId="0" fillId="25" borderId="71" xfId="35" applyNumberFormat="1" applyFont="1" applyFill="1" applyBorder="1"/>
    <xf numFmtId="10" fontId="0" fillId="25" borderId="66" xfId="35" applyNumberFormat="1" applyFont="1" applyFill="1" applyBorder="1"/>
    <xf numFmtId="4" fontId="0" fillId="33" borderId="82" xfId="0" applyNumberFormat="1" applyFill="1" applyBorder="1"/>
    <xf numFmtId="9" fontId="0" fillId="33" borderId="82" xfId="35" applyFont="1" applyFill="1" applyBorder="1" applyAlignment="1">
      <alignment horizontal="left"/>
    </xf>
    <xf numFmtId="0" fontId="0" fillId="33" borderId="82" xfId="0" applyFill="1" applyBorder="1"/>
    <xf numFmtId="0" fontId="0" fillId="33" borderId="32" xfId="0" applyFill="1" applyBorder="1"/>
    <xf numFmtId="0" fontId="1" fillId="33" borderId="10" xfId="0" applyFont="1" applyFill="1" applyBorder="1" applyAlignment="1">
      <alignment wrapText="1"/>
    </xf>
    <xf numFmtId="0" fontId="0" fillId="33" borderId="33" xfId="0" applyFill="1" applyBorder="1"/>
    <xf numFmtId="4" fontId="1" fillId="39" borderId="19" xfId="37" applyNumberFormat="1" applyFont="1" applyFill="1" applyBorder="1" applyAlignment="1">
      <alignment horizontal="left" vertical="center" wrapText="1"/>
    </xf>
    <xf numFmtId="0" fontId="0" fillId="33" borderId="55" xfId="0" applyFill="1" applyBorder="1"/>
    <xf numFmtId="0" fontId="1" fillId="33" borderId="58" xfId="0" applyFont="1" applyFill="1" applyBorder="1"/>
    <xf numFmtId="0" fontId="1" fillId="33" borderId="29" xfId="52" applyFill="1" applyBorder="1"/>
    <xf numFmtId="0" fontId="1" fillId="33" borderId="14" xfId="52" applyFill="1" applyBorder="1"/>
    <xf numFmtId="9" fontId="1" fillId="0" borderId="0" xfId="0" applyNumberFormat="1" applyFont="1"/>
    <xf numFmtId="4" fontId="1" fillId="25" borderId="83" xfId="0" applyNumberFormat="1" applyFont="1" applyFill="1" applyBorder="1"/>
    <xf numFmtId="9" fontId="1" fillId="33" borderId="84" xfId="35" applyFont="1" applyFill="1" applyBorder="1" applyAlignment="1">
      <alignment horizontal="left" wrapText="1"/>
    </xf>
    <xf numFmtId="0" fontId="1" fillId="33" borderId="44" xfId="0" quotePrefix="1" applyFont="1" applyFill="1" applyBorder="1"/>
    <xf numFmtId="0" fontId="0" fillId="33" borderId="29" xfId="0" applyFill="1" applyBorder="1"/>
    <xf numFmtId="4" fontId="23" fillId="27" borderId="19" xfId="0" applyNumberFormat="1" applyFont="1" applyFill="1" applyBorder="1"/>
    <xf numFmtId="171" fontId="0" fillId="0" borderId="0" xfId="0" applyNumberFormat="1"/>
    <xf numFmtId="9" fontId="1" fillId="33" borderId="15" xfId="35" applyFont="1" applyFill="1" applyBorder="1" applyAlignment="1">
      <alignment horizontal="left" wrapText="1"/>
    </xf>
    <xf numFmtId="0" fontId="1" fillId="33" borderId="42" xfId="0" applyFont="1" applyFill="1" applyBorder="1" applyAlignment="1">
      <alignment wrapText="1"/>
    </xf>
    <xf numFmtId="0" fontId="1" fillId="0" borderId="20" xfId="0" applyFont="1" applyBorder="1" applyAlignment="1">
      <alignment wrapText="1"/>
    </xf>
    <xf numFmtId="0" fontId="0" fillId="33" borderId="65" xfId="0" applyFill="1" applyBorder="1"/>
    <xf numFmtId="0" fontId="0" fillId="33" borderId="37" xfId="0" applyFill="1" applyBorder="1"/>
    <xf numFmtId="0" fontId="1" fillId="33" borderId="12" xfId="0" applyFont="1" applyFill="1" applyBorder="1" applyAlignment="1">
      <alignment wrapText="1"/>
    </xf>
    <xf numFmtId="0" fontId="0" fillId="33" borderId="23" xfId="0" applyFill="1" applyBorder="1"/>
    <xf numFmtId="4" fontId="0" fillId="33" borderId="85" xfId="0" applyNumberFormat="1" applyFill="1" applyBorder="1"/>
    <xf numFmtId="9" fontId="0" fillId="33" borderId="85" xfId="35" applyFont="1" applyFill="1" applyBorder="1" applyAlignment="1">
      <alignment horizontal="left"/>
    </xf>
    <xf numFmtId="0" fontId="0" fillId="33" borderId="85" xfId="0" applyFill="1" applyBorder="1"/>
    <xf numFmtId="4" fontId="0" fillId="0" borderId="85" xfId="0" applyNumberFormat="1" applyBorder="1"/>
    <xf numFmtId="0" fontId="0" fillId="33" borderId="87" xfId="0" applyFill="1" applyBorder="1"/>
    <xf numFmtId="0" fontId="0" fillId="33" borderId="88" xfId="0" applyFill="1" applyBorder="1"/>
    <xf numFmtId="4" fontId="0" fillId="33" borderId="88" xfId="0" applyNumberFormat="1" applyFill="1" applyBorder="1"/>
    <xf numFmtId="4" fontId="0" fillId="33" borderId="89" xfId="0" applyNumberFormat="1" applyFill="1" applyBorder="1"/>
    <xf numFmtId="0" fontId="0" fillId="33" borderId="90" xfId="0" applyFill="1" applyBorder="1"/>
    <xf numFmtId="9" fontId="0" fillId="33" borderId="87" xfId="35" applyFont="1" applyFill="1" applyBorder="1" applyAlignment="1">
      <alignment horizontal="left"/>
    </xf>
    <xf numFmtId="9" fontId="0" fillId="33" borderId="86" xfId="35" applyFont="1" applyFill="1" applyBorder="1" applyAlignment="1">
      <alignment horizontal="left"/>
    </xf>
    <xf numFmtId="0" fontId="0" fillId="33" borderId="86" xfId="0" applyFill="1" applyBorder="1"/>
    <xf numFmtId="0" fontId="1" fillId="33" borderId="24" xfId="0" applyFont="1" applyFill="1" applyBorder="1" applyAlignment="1">
      <alignment wrapText="1"/>
    </xf>
    <xf numFmtId="4" fontId="0" fillId="25" borderId="91" xfId="0" applyNumberFormat="1" applyFill="1" applyBorder="1"/>
    <xf numFmtId="4" fontId="0" fillId="27" borderId="91" xfId="0" applyNumberFormat="1" applyFill="1" applyBorder="1"/>
    <xf numFmtId="9" fontId="0" fillId="33" borderId="88" xfId="35" applyFont="1" applyFill="1" applyBorder="1" applyAlignment="1">
      <alignment horizontal="left"/>
    </xf>
    <xf numFmtId="4" fontId="0" fillId="33" borderId="87" xfId="0" applyNumberFormat="1" applyFill="1" applyBorder="1"/>
    <xf numFmtId="0" fontId="30" fillId="27" borderId="0" xfId="0" applyFont="1" applyFill="1"/>
    <xf numFmtId="0" fontId="1" fillId="33" borderId="17" xfId="0" applyFont="1" applyFill="1" applyBorder="1"/>
    <xf numFmtId="0" fontId="1" fillId="27" borderId="22" xfId="0" applyFont="1" applyFill="1" applyBorder="1" applyAlignment="1">
      <alignment wrapText="1"/>
    </xf>
    <xf numFmtId="0" fontId="1" fillId="27" borderId="77" xfId="0" applyFont="1" applyFill="1" applyBorder="1" applyAlignment="1">
      <alignment wrapText="1"/>
    </xf>
    <xf numFmtId="1" fontId="24" fillId="27" borderId="41" xfId="37" applyNumberFormat="1" applyFont="1" applyFill="1" applyBorder="1" applyAlignment="1">
      <alignment horizontal="left" vertical="center"/>
    </xf>
    <xf numFmtId="1" fontId="23" fillId="27" borderId="20" xfId="37" applyNumberFormat="1" applyFont="1" applyFill="1" applyBorder="1" applyAlignment="1">
      <alignment horizontal="left" vertical="center" wrapText="1"/>
    </xf>
    <xf numFmtId="1" fontId="23" fillId="27" borderId="15" xfId="37" applyNumberFormat="1" applyFont="1" applyFill="1" applyBorder="1" applyAlignment="1">
      <alignment horizontal="left" vertical="center" wrapText="1"/>
    </xf>
    <xf numFmtId="1" fontId="23" fillId="27" borderId="42" xfId="37" applyNumberFormat="1" applyFont="1" applyFill="1" applyBorder="1" applyAlignment="1">
      <alignment horizontal="left" vertical="center" wrapText="1"/>
    </xf>
    <xf numFmtId="1" fontId="1" fillId="25" borderId="41" xfId="37" applyNumberFormat="1" applyFont="1" applyFill="1" applyBorder="1" applyAlignment="1">
      <alignment horizontal="left" vertical="center" wrapText="1"/>
    </xf>
    <xf numFmtId="0" fontId="1" fillId="25" borderId="33" xfId="0" applyFont="1" applyFill="1" applyBorder="1"/>
    <xf numFmtId="166" fontId="0" fillId="27" borderId="17" xfId="35" applyNumberFormat="1" applyFont="1" applyFill="1" applyBorder="1" applyAlignment="1">
      <alignment horizontal="right"/>
    </xf>
    <xf numFmtId="166" fontId="0" fillId="27" borderId="17" xfId="0" applyNumberFormat="1" applyFill="1" applyBorder="1"/>
    <xf numFmtId="166" fontId="0" fillId="27" borderId="12" xfId="0" applyNumberFormat="1" applyFill="1" applyBorder="1"/>
    <xf numFmtId="166" fontId="0" fillId="27" borderId="35" xfId="0" applyNumberFormat="1" applyFill="1" applyBorder="1"/>
    <xf numFmtId="0" fontId="1" fillId="33" borderId="0" xfId="0" applyFont="1" applyFill="1" applyAlignment="1">
      <alignment wrapText="1"/>
    </xf>
    <xf numFmtId="0" fontId="3" fillId="33" borderId="41" xfId="52" applyFont="1" applyFill="1" applyBorder="1" applyAlignment="1">
      <alignment horizontal="right" wrapText="1"/>
    </xf>
    <xf numFmtId="0" fontId="3" fillId="33" borderId="15" xfId="52" applyFont="1" applyFill="1" applyBorder="1" applyAlignment="1">
      <alignment horizontal="right" wrapText="1"/>
    </xf>
    <xf numFmtId="0" fontId="3" fillId="33" borderId="16" xfId="52" applyFont="1" applyFill="1" applyBorder="1" applyAlignment="1">
      <alignment horizontal="right" wrapText="1"/>
    </xf>
    <xf numFmtId="166" fontId="0" fillId="27" borderId="19" xfId="35" applyNumberFormat="1" applyFont="1" applyFill="1" applyBorder="1" applyAlignment="1">
      <alignment horizontal="right"/>
    </xf>
    <xf numFmtId="166" fontId="0" fillId="27" borderId="19" xfId="0" applyNumberFormat="1" applyFill="1" applyBorder="1"/>
    <xf numFmtId="0" fontId="1" fillId="33" borderId="45" xfId="52" applyFill="1" applyBorder="1"/>
    <xf numFmtId="0" fontId="1" fillId="33" borderId="57" xfId="52" applyFill="1" applyBorder="1"/>
    <xf numFmtId="0" fontId="1" fillId="33" borderId="21" xfId="52" applyFill="1" applyBorder="1"/>
    <xf numFmtId="0" fontId="1" fillId="33" borderId="44" xfId="52" applyFill="1" applyBorder="1"/>
    <xf numFmtId="0" fontId="1" fillId="33" borderId="37" xfId="52" applyFill="1" applyBorder="1"/>
    <xf numFmtId="4" fontId="1" fillId="33" borderId="50" xfId="52" applyNumberFormat="1" applyFill="1" applyBorder="1" applyAlignment="1" applyProtection="1">
      <alignment horizontal="right"/>
      <protection locked="0"/>
    </xf>
    <xf numFmtId="0" fontId="1" fillId="33" borderId="36" xfId="52" applyFill="1" applyBorder="1" applyAlignment="1">
      <alignment horizontal="right"/>
    </xf>
    <xf numFmtId="0" fontId="1" fillId="33" borderId="61" xfId="52" applyFill="1" applyBorder="1"/>
    <xf numFmtId="0" fontId="23" fillId="33" borderId="36" xfId="52" quotePrefix="1" applyFont="1" applyFill="1" applyBorder="1" applyAlignment="1">
      <alignment horizontal="right"/>
    </xf>
    <xf numFmtId="173" fontId="1" fillId="0" borderId="0" xfId="0" applyNumberFormat="1" applyFont="1"/>
    <xf numFmtId="4" fontId="1" fillId="25" borderId="35" xfId="0" applyNumberFormat="1" applyFont="1" applyFill="1" applyBorder="1" applyAlignment="1">
      <alignment horizontal="right"/>
    </xf>
    <xf numFmtId="0" fontId="1" fillId="25" borderId="16" xfId="0" applyFont="1" applyFill="1" applyBorder="1"/>
    <xf numFmtId="0" fontId="1" fillId="25" borderId="35" xfId="0" applyFont="1" applyFill="1" applyBorder="1"/>
    <xf numFmtId="4" fontId="1" fillId="39" borderId="15" xfId="37" applyNumberFormat="1" applyFont="1" applyFill="1" applyBorder="1" applyAlignment="1">
      <alignment horizontal="right" vertical="center"/>
    </xf>
    <xf numFmtId="4" fontId="1" fillId="39" borderId="16" xfId="37" applyNumberFormat="1" applyFont="1" applyFill="1" applyBorder="1" applyAlignment="1">
      <alignment horizontal="right" vertical="center"/>
    </xf>
    <xf numFmtId="0" fontId="1" fillId="27" borderId="0" xfId="0" applyFont="1" applyFill="1" applyAlignment="1">
      <alignment horizontal="left"/>
    </xf>
    <xf numFmtId="0" fontId="1" fillId="27" borderId="28" xfId="0" applyFont="1" applyFill="1" applyBorder="1" applyAlignment="1">
      <alignment horizontal="left"/>
    </xf>
    <xf numFmtId="0" fontId="1" fillId="33" borderId="28" xfId="0" applyFont="1" applyFill="1" applyBorder="1" applyAlignment="1">
      <alignment horizontal="left"/>
    </xf>
    <xf numFmtId="0" fontId="1" fillId="33" borderId="38" xfId="0" applyFont="1" applyFill="1" applyBorder="1"/>
    <xf numFmtId="1" fontId="24" fillId="33" borderId="93" xfId="37" applyNumberFormat="1" applyFont="1" applyFill="1" applyBorder="1" applyAlignment="1">
      <alignment horizontal="left" vertical="center"/>
    </xf>
    <xf numFmtId="0" fontId="1" fillId="33" borderId="93" xfId="37" applyFont="1" applyFill="1" applyBorder="1" applyAlignment="1">
      <alignment horizontal="left" vertical="center" wrapText="1"/>
    </xf>
    <xf numFmtId="0" fontId="1" fillId="0" borderId="93" xfId="0" applyFont="1" applyBorder="1"/>
    <xf numFmtId="0" fontId="1" fillId="33" borderId="93" xfId="0" applyFont="1" applyFill="1" applyBorder="1"/>
    <xf numFmtId="1" fontId="1" fillId="33" borderId="93" xfId="37" applyNumberFormat="1" applyFont="1" applyFill="1" applyBorder="1" applyAlignment="1">
      <alignment horizontal="left" vertical="center"/>
    </xf>
    <xf numFmtId="4" fontId="1" fillId="33" borderId="93" xfId="37" applyNumberFormat="1" applyFont="1" applyFill="1" applyBorder="1" applyAlignment="1">
      <alignment horizontal="left" vertical="center"/>
    </xf>
    <xf numFmtId="0" fontId="1" fillId="33" borderId="62" xfId="0" applyFont="1" applyFill="1" applyBorder="1"/>
    <xf numFmtId="0" fontId="1" fillId="33" borderId="63" xfId="0" applyFont="1" applyFill="1" applyBorder="1"/>
    <xf numFmtId="1" fontId="1" fillId="33" borderId="78" xfId="37" applyNumberFormat="1" applyFont="1" applyFill="1" applyBorder="1" applyAlignment="1">
      <alignment horizontal="left" vertical="center"/>
    </xf>
    <xf numFmtId="0" fontId="1" fillId="33" borderId="78" xfId="0" applyFont="1" applyFill="1" applyBorder="1"/>
    <xf numFmtId="4" fontId="1" fillId="39" borderId="71" xfId="37" applyNumberFormat="1" applyFont="1" applyFill="1" applyBorder="1" applyAlignment="1">
      <alignment horizontal="right" vertical="center"/>
    </xf>
    <xf numFmtId="4" fontId="1" fillId="39" borderId="66" xfId="37" applyNumberFormat="1" applyFont="1" applyFill="1" applyBorder="1" applyAlignment="1">
      <alignment horizontal="right" vertical="center"/>
    </xf>
    <xf numFmtId="0" fontId="1" fillId="0" borderId="94" xfId="0" applyFont="1" applyBorder="1"/>
    <xf numFmtId="0" fontId="1" fillId="25" borderId="20" xfId="0" applyFont="1" applyFill="1" applyBorder="1"/>
    <xf numFmtId="0" fontId="1" fillId="25" borderId="13" xfId="0" applyFont="1" applyFill="1" applyBorder="1"/>
    <xf numFmtId="0" fontId="1" fillId="33" borderId="73" xfId="0" applyFont="1" applyFill="1" applyBorder="1"/>
    <xf numFmtId="0" fontId="1" fillId="0" borderId="95" xfId="0" applyFont="1" applyBorder="1"/>
    <xf numFmtId="0" fontId="1" fillId="0" borderId="43" xfId="0" applyFont="1" applyBorder="1"/>
    <xf numFmtId="0" fontId="1" fillId="0" borderId="67" xfId="0" applyFont="1" applyBorder="1"/>
    <xf numFmtId="4" fontId="1" fillId="33" borderId="0" xfId="37" applyNumberFormat="1" applyFont="1" applyFill="1" applyAlignment="1">
      <alignment horizontal="right" vertical="center"/>
    </xf>
    <xf numFmtId="4" fontId="1" fillId="39" borderId="80" xfId="37" applyNumberFormat="1" applyFont="1" applyFill="1" applyBorder="1" applyAlignment="1">
      <alignment horizontal="right" vertical="center" wrapText="1"/>
    </xf>
    <xf numFmtId="4" fontId="1" fillId="39" borderId="66" xfId="37" applyNumberFormat="1" applyFont="1" applyFill="1" applyBorder="1" applyAlignment="1">
      <alignment horizontal="right" vertical="center" wrapText="1"/>
    </xf>
    <xf numFmtId="4" fontId="1" fillId="25" borderId="92" xfId="0" applyNumberFormat="1" applyFont="1" applyFill="1" applyBorder="1"/>
    <xf numFmtId="4" fontId="1" fillId="25" borderId="52" xfId="0" applyNumberFormat="1" applyFont="1" applyFill="1" applyBorder="1"/>
    <xf numFmtId="0" fontId="1" fillId="0" borderId="24" xfId="0" applyFont="1" applyBorder="1"/>
    <xf numFmtId="0" fontId="1" fillId="25" borderId="91" xfId="0" applyFont="1" applyFill="1" applyBorder="1" applyAlignment="1">
      <alignment horizontal="right"/>
    </xf>
    <xf numFmtId="0" fontId="1" fillId="25" borderId="25" xfId="0" applyFont="1" applyFill="1" applyBorder="1" applyAlignment="1">
      <alignment horizontal="right"/>
    </xf>
    <xf numFmtId="4" fontId="1" fillId="27" borderId="71" xfId="0" applyNumberFormat="1" applyFont="1" applyFill="1" applyBorder="1"/>
    <xf numFmtId="4" fontId="1" fillId="27" borderId="66" xfId="0" applyNumberFormat="1" applyFont="1" applyFill="1" applyBorder="1"/>
    <xf numFmtId="4" fontId="1" fillId="27" borderId="19" xfId="0" applyNumberFormat="1" applyFont="1" applyFill="1" applyBorder="1"/>
    <xf numFmtId="0" fontId="1" fillId="0" borderId="32" xfId="0" applyFont="1" applyBorder="1"/>
    <xf numFmtId="0" fontId="1" fillId="0" borderId="79" xfId="0" applyFont="1" applyBorder="1"/>
    <xf numFmtId="0" fontId="1" fillId="0" borderId="62" xfId="0" applyFont="1" applyBorder="1"/>
    <xf numFmtId="0" fontId="1" fillId="0" borderId="44" xfId="0" applyFont="1" applyBorder="1"/>
    <xf numFmtId="4" fontId="1" fillId="33" borderId="28" xfId="37" applyNumberFormat="1" applyFont="1" applyFill="1" applyBorder="1" applyAlignment="1">
      <alignment horizontal="left" vertical="center"/>
    </xf>
    <xf numFmtId="4" fontId="1" fillId="27" borderId="36" xfId="0" applyNumberFormat="1" applyFont="1" applyFill="1" applyBorder="1"/>
    <xf numFmtId="4" fontId="1" fillId="27" borderId="15" xfId="0" applyNumberFormat="1" applyFont="1" applyFill="1" applyBorder="1"/>
    <xf numFmtId="0" fontId="23" fillId="0" borderId="0" xfId="0" applyFont="1" applyAlignment="1">
      <alignment wrapText="1"/>
    </xf>
    <xf numFmtId="4" fontId="23" fillId="33" borderId="0" xfId="0" applyNumberFormat="1" applyFont="1" applyFill="1"/>
    <xf numFmtId="0" fontId="1" fillId="42" borderId="0" xfId="0" applyFont="1" applyFill="1"/>
    <xf numFmtId="169" fontId="32" fillId="42" borderId="15" xfId="0" applyNumberFormat="1" applyFont="1" applyFill="1" applyBorder="1" applyAlignment="1" applyProtection="1">
      <alignment horizontal="right" vertical="center" wrapText="1"/>
      <protection locked="0"/>
    </xf>
    <xf numFmtId="168" fontId="32" fillId="42" borderId="33" xfId="0" applyNumberFormat="1" applyFont="1" applyFill="1" applyBorder="1" applyAlignment="1" applyProtection="1">
      <alignment horizontal="left" vertical="top" wrapText="1"/>
      <protection locked="0"/>
    </xf>
    <xf numFmtId="0" fontId="1" fillId="42" borderId="17" xfId="0" applyFont="1" applyFill="1" applyBorder="1"/>
    <xf numFmtId="169" fontId="32" fillId="42" borderId="52" xfId="0" applyNumberFormat="1" applyFont="1" applyFill="1" applyBorder="1" applyAlignment="1" applyProtection="1">
      <alignment vertical="center"/>
      <protection locked="0"/>
    </xf>
    <xf numFmtId="169" fontId="32" fillId="42" borderId="35" xfId="0" applyNumberFormat="1" applyFont="1" applyFill="1" applyBorder="1" applyAlignment="1" applyProtection="1">
      <alignment vertical="center"/>
      <protection locked="0"/>
    </xf>
    <xf numFmtId="4" fontId="1" fillId="42" borderId="21" xfId="0" applyNumberFormat="1" applyFont="1" applyFill="1" applyBorder="1"/>
    <xf numFmtId="4" fontId="1" fillId="42" borderId="57" xfId="0" applyNumberFormat="1" applyFont="1" applyFill="1" applyBorder="1"/>
    <xf numFmtId="4" fontId="1" fillId="42" borderId="44" xfId="0" applyNumberFormat="1" applyFont="1" applyFill="1" applyBorder="1"/>
    <xf numFmtId="0" fontId="33" fillId="33" borderId="0" xfId="0" applyFont="1" applyFill="1" applyAlignment="1">
      <alignment horizontal="left" vertical="center"/>
    </xf>
    <xf numFmtId="0" fontId="32" fillId="33" borderId="0" xfId="0" applyFont="1" applyFill="1" applyAlignment="1">
      <alignment horizontal="left" vertical="center"/>
    </xf>
    <xf numFmtId="170" fontId="1" fillId="27" borderId="23" xfId="0" applyNumberFormat="1" applyFont="1" applyFill="1" applyBorder="1"/>
    <xf numFmtId="0" fontId="1" fillId="43" borderId="22" xfId="0" applyFont="1" applyFill="1" applyBorder="1" applyAlignment="1">
      <alignment wrapText="1"/>
    </xf>
    <xf numFmtId="170" fontId="1" fillId="27" borderId="66" xfId="0" applyNumberFormat="1" applyFont="1" applyFill="1" applyBorder="1"/>
    <xf numFmtId="4" fontId="1" fillId="42" borderId="56" xfId="47" applyNumberFormat="1" applyFill="1" applyBorder="1"/>
    <xf numFmtId="168" fontId="32" fillId="33" borderId="0" xfId="0" applyNumberFormat="1" applyFont="1" applyFill="1" applyAlignment="1" applyProtection="1">
      <alignment horizontal="left" vertical="top" wrapText="1"/>
      <protection locked="0"/>
    </xf>
    <xf numFmtId="169" fontId="32" fillId="33" borderId="0" xfId="0" applyNumberFormat="1" applyFont="1" applyFill="1" applyAlignment="1" applyProtection="1">
      <alignment horizontal="right" vertical="top" wrapText="1"/>
      <protection locked="0"/>
    </xf>
    <xf numFmtId="169" fontId="32" fillId="33" borderId="0" xfId="0" quotePrefix="1" applyNumberFormat="1" applyFont="1" applyFill="1" applyAlignment="1" applyProtection="1">
      <alignment horizontal="right" vertical="center" wrapText="1"/>
      <protection locked="0"/>
    </xf>
    <xf numFmtId="168" fontId="32" fillId="33" borderId="67" xfId="0" applyNumberFormat="1" applyFont="1" applyFill="1" applyBorder="1" applyAlignment="1" applyProtection="1">
      <alignment horizontal="left" vertical="top" wrapText="1"/>
      <protection locked="0"/>
    </xf>
    <xf numFmtId="4" fontId="1" fillId="27" borderId="16" xfId="37" applyNumberFormat="1" applyFont="1" applyFill="1" applyBorder="1" applyAlignment="1">
      <alignment horizontal="left" vertical="center"/>
    </xf>
    <xf numFmtId="4" fontId="1" fillId="25" borderId="19" xfId="0" applyNumberFormat="1" applyFont="1" applyFill="1" applyBorder="1"/>
    <xf numFmtId="4" fontId="23" fillId="27" borderId="41" xfId="37" applyNumberFormat="1" applyFont="1" applyFill="1" applyBorder="1" applyAlignment="1">
      <alignment horizontal="right" vertical="center"/>
    </xf>
    <xf numFmtId="4" fontId="23" fillId="40" borderId="22" xfId="27" applyNumberFormat="1" applyFont="1" applyFill="1" applyBorder="1" applyAlignment="1">
      <alignment horizontal="right" vertical="center" wrapText="1"/>
    </xf>
    <xf numFmtId="4" fontId="23" fillId="40" borderId="42" xfId="27" applyNumberFormat="1" applyFont="1" applyFill="1" applyBorder="1" applyAlignment="1">
      <alignment horizontal="right" vertical="center" wrapText="1"/>
    </xf>
    <xf numFmtId="4" fontId="1" fillId="33" borderId="0" xfId="49" applyNumberFormat="1" applyFont="1" applyFill="1" applyAlignment="1">
      <alignment horizontal="left"/>
    </xf>
    <xf numFmtId="4" fontId="23" fillId="27" borderId="67" xfId="0" quotePrefix="1" applyNumberFormat="1" applyFont="1" applyFill="1" applyBorder="1" applyAlignment="1">
      <alignment horizontal="right"/>
    </xf>
    <xf numFmtId="4" fontId="23" fillId="27" borderId="66" xfId="0" applyNumberFormat="1" applyFont="1" applyFill="1" applyBorder="1" applyAlignment="1">
      <alignment horizontal="right"/>
    </xf>
    <xf numFmtId="4" fontId="1" fillId="42" borderId="49" xfId="0" applyNumberFormat="1" applyFont="1" applyFill="1" applyBorder="1"/>
    <xf numFmtId="4" fontId="1" fillId="42" borderId="78" xfId="0" applyNumberFormat="1" applyFont="1" applyFill="1" applyBorder="1"/>
    <xf numFmtId="4" fontId="1" fillId="42" borderId="18" xfId="0" applyNumberFormat="1" applyFont="1" applyFill="1" applyBorder="1"/>
    <xf numFmtId="0" fontId="23" fillId="34" borderId="41" xfId="0" applyFont="1" applyFill="1" applyBorder="1"/>
    <xf numFmtId="0" fontId="23" fillId="34" borderId="16" xfId="0" applyFont="1" applyFill="1" applyBorder="1" applyAlignment="1">
      <alignment horizontal="center" wrapText="1"/>
    </xf>
    <xf numFmtId="0" fontId="1" fillId="33" borderId="33" xfId="0" applyFont="1" applyFill="1" applyBorder="1"/>
    <xf numFmtId="4" fontId="1" fillId="27" borderId="19" xfId="0" applyNumberFormat="1" applyFont="1" applyFill="1" applyBorder="1" applyAlignment="1">
      <alignment horizontal="right"/>
    </xf>
    <xf numFmtId="170" fontId="1" fillId="27" borderId="35" xfId="0" applyNumberFormat="1" applyFont="1" applyFill="1" applyBorder="1" applyAlignment="1">
      <alignment horizontal="right"/>
    </xf>
    <xf numFmtId="170" fontId="1" fillId="42" borderId="66" xfId="53" applyNumberFormat="1" applyFont="1" applyFill="1" applyBorder="1"/>
    <xf numFmtId="0" fontId="0" fillId="25" borderId="29" xfId="0" applyFill="1" applyBorder="1" applyAlignment="1">
      <alignment horizontal="right"/>
    </xf>
    <xf numFmtId="0" fontId="0" fillId="25" borderId="14" xfId="0" applyFill="1" applyBorder="1" applyAlignment="1">
      <alignment horizontal="right"/>
    </xf>
    <xf numFmtId="0" fontId="0" fillId="27" borderId="10" xfId="0" applyFill="1" applyBorder="1" applyAlignment="1">
      <alignment horizontal="right"/>
    </xf>
    <xf numFmtId="4" fontId="1" fillId="42" borderId="42" xfId="0" applyNumberFormat="1" applyFont="1" applyFill="1" applyBorder="1"/>
    <xf numFmtId="4" fontId="1" fillId="42" borderId="30" xfId="0" applyNumberFormat="1" applyFont="1" applyFill="1" applyBorder="1"/>
    <xf numFmtId="4" fontId="1" fillId="42" borderId="47" xfId="0" applyNumberFormat="1" applyFont="1" applyFill="1" applyBorder="1"/>
    <xf numFmtId="4" fontId="23" fillId="42" borderId="32" xfId="27" applyNumberFormat="1" applyFont="1" applyFill="1" applyBorder="1" applyAlignment="1">
      <alignment horizontal="right" vertical="center" wrapText="1"/>
    </xf>
    <xf numFmtId="4" fontId="1" fillId="42" borderId="42" xfId="37" applyNumberFormat="1" applyFont="1" applyFill="1" applyBorder="1" applyAlignment="1">
      <alignment horizontal="right" vertical="center"/>
    </xf>
    <xf numFmtId="4" fontId="1" fillId="42" borderId="47" xfId="37" applyNumberFormat="1" applyFont="1" applyFill="1" applyBorder="1" applyAlignment="1">
      <alignment horizontal="right" vertical="center"/>
    </xf>
    <xf numFmtId="4" fontId="23" fillId="42" borderId="42" xfId="37" applyNumberFormat="1" applyFont="1" applyFill="1" applyBorder="1" applyAlignment="1">
      <alignment horizontal="right" vertical="center"/>
    </xf>
    <xf numFmtId="4" fontId="1" fillId="42" borderId="30" xfId="37" applyNumberFormat="1" applyFont="1" applyFill="1" applyBorder="1" applyAlignment="1">
      <alignment horizontal="right" vertical="center"/>
    </xf>
    <xf numFmtId="4" fontId="1" fillId="42" borderId="31" xfId="37" applyNumberFormat="1" applyFont="1" applyFill="1" applyBorder="1" applyAlignment="1">
      <alignment horizontal="right" vertical="center"/>
    </xf>
    <xf numFmtId="4" fontId="1" fillId="42" borderId="42" xfId="27" applyNumberFormat="1" applyFont="1" applyFill="1" applyBorder="1" applyAlignment="1">
      <alignment horizontal="right" vertical="center" wrapText="1"/>
    </xf>
    <xf numFmtId="4" fontId="1" fillId="42" borderId="47" xfId="27" applyNumberFormat="1" applyFont="1" applyFill="1" applyBorder="1" applyAlignment="1">
      <alignment horizontal="right" vertical="center" wrapText="1"/>
    </xf>
    <xf numFmtId="1" fontId="1" fillId="42" borderId="29" xfId="37" applyNumberFormat="1" applyFont="1" applyFill="1" applyBorder="1" applyAlignment="1">
      <alignment horizontal="left" vertical="center"/>
    </xf>
    <xf numFmtId="1" fontId="1" fillId="42" borderId="37" xfId="37" applyNumberFormat="1" applyFont="1" applyFill="1" applyBorder="1" applyAlignment="1">
      <alignment horizontal="left" vertical="center"/>
    </xf>
    <xf numFmtId="1" fontId="1" fillId="42" borderId="62" xfId="37" applyNumberFormat="1" applyFont="1" applyFill="1" applyBorder="1" applyAlignment="1">
      <alignment horizontal="left" vertical="center"/>
    </xf>
    <xf numFmtId="4" fontId="1" fillId="42" borderId="31" xfId="27" applyNumberFormat="1" applyFont="1" applyFill="1" applyBorder="1" applyAlignment="1">
      <alignment horizontal="right" vertical="center" wrapText="1"/>
    </xf>
    <xf numFmtId="4" fontId="23" fillId="42" borderId="42" xfId="27" applyNumberFormat="1" applyFont="1" applyFill="1" applyBorder="1" applyAlignment="1">
      <alignment horizontal="right" vertical="center" wrapText="1"/>
    </xf>
    <xf numFmtId="4" fontId="1" fillId="42" borderId="12" xfId="27" applyNumberFormat="1" applyFont="1" applyFill="1" applyBorder="1" applyAlignment="1">
      <alignment horizontal="right" vertical="center" wrapText="1"/>
    </xf>
    <xf numFmtId="4" fontId="1" fillId="42" borderId="35" xfId="27" applyNumberFormat="1" applyFont="1" applyFill="1" applyBorder="1" applyAlignment="1">
      <alignment horizontal="right" vertical="center" wrapText="1"/>
    </xf>
    <xf numFmtId="4" fontId="23" fillId="42" borderId="16" xfId="27" applyNumberFormat="1" applyFont="1" applyFill="1" applyBorder="1" applyAlignment="1">
      <alignment horizontal="right" vertical="center" wrapText="1"/>
    </xf>
    <xf numFmtId="4" fontId="1" fillId="42" borderId="30" xfId="27" applyNumberFormat="1" applyFont="1" applyFill="1" applyBorder="1" applyAlignment="1">
      <alignment horizontal="right" vertical="center" wrapText="1"/>
    </xf>
    <xf numFmtId="4" fontId="23" fillId="42" borderId="36" xfId="37" applyNumberFormat="1" applyFont="1" applyFill="1" applyBorder="1" applyAlignment="1">
      <alignment horizontal="right" vertical="center"/>
    </xf>
    <xf numFmtId="4" fontId="25" fillId="42" borderId="35" xfId="0" applyNumberFormat="1" applyFont="1" applyFill="1" applyBorder="1"/>
    <xf numFmtId="3" fontId="1" fillId="42" borderId="12" xfId="0" applyNumberFormat="1" applyFont="1" applyFill="1" applyBorder="1"/>
    <xf numFmtId="3" fontId="1" fillId="25" borderId="12" xfId="0" applyNumberFormat="1" applyFont="1" applyFill="1" applyBorder="1"/>
    <xf numFmtId="0" fontId="1" fillId="33" borderId="42" xfId="0" applyFont="1" applyFill="1" applyBorder="1" applyAlignment="1">
      <alignment horizontal="center" wrapText="1"/>
    </xf>
    <xf numFmtId="0" fontId="1" fillId="25" borderId="31" xfId="0" applyFont="1" applyFill="1" applyBorder="1"/>
    <xf numFmtId="0" fontId="1" fillId="25" borderId="47" xfId="0" applyFont="1" applyFill="1" applyBorder="1"/>
    <xf numFmtId="0" fontId="1" fillId="33" borderId="15" xfId="0" applyFont="1" applyFill="1" applyBorder="1" applyAlignment="1">
      <alignment horizontal="center" wrapText="1"/>
    </xf>
    <xf numFmtId="4" fontId="1" fillId="25" borderId="10" xfId="47" applyNumberFormat="1" applyFill="1" applyBorder="1"/>
    <xf numFmtId="4" fontId="1" fillId="25" borderId="12" xfId="47" applyNumberFormat="1" applyFill="1" applyBorder="1"/>
    <xf numFmtId="4" fontId="1" fillId="25" borderId="11" xfId="47" applyNumberFormat="1" applyFill="1" applyBorder="1"/>
    <xf numFmtId="0" fontId="23" fillId="33" borderId="0" xfId="47" applyFont="1" applyFill="1"/>
    <xf numFmtId="1" fontId="24" fillId="33" borderId="0" xfId="49" applyNumberFormat="1" applyFont="1" applyFill="1" applyAlignment="1">
      <alignment horizontal="left" vertical="center"/>
    </xf>
    <xf numFmtId="0" fontId="1" fillId="33" borderId="0" xfId="47" applyFill="1"/>
    <xf numFmtId="0" fontId="28" fillId="33" borderId="0" xfId="47" applyFont="1" applyFill="1"/>
    <xf numFmtId="4" fontId="1" fillId="39" borderId="28" xfId="27" applyNumberFormat="1" applyFont="1" applyFill="1" applyBorder="1" applyAlignment="1">
      <alignment horizontal="right" vertical="center" wrapText="1"/>
    </xf>
    <xf numFmtId="4" fontId="1" fillId="27" borderId="19" xfId="27" applyNumberFormat="1" applyFont="1" applyFill="1" applyBorder="1" applyAlignment="1">
      <alignment horizontal="right" vertical="center" wrapText="1"/>
    </xf>
    <xf numFmtId="0" fontId="32" fillId="28" borderId="67" xfId="47" applyFont="1" applyFill="1" applyBorder="1" applyAlignment="1" applyProtection="1">
      <alignment horizontal="left" vertical="center" wrapText="1"/>
      <protection locked="0"/>
    </xf>
    <xf numFmtId="0" fontId="32" fillId="28" borderId="66" xfId="47" applyFont="1" applyFill="1" applyBorder="1" applyAlignment="1" applyProtection="1">
      <alignment horizontal="left" vertical="center" wrapText="1"/>
      <protection locked="0"/>
    </xf>
    <xf numFmtId="0" fontId="32" fillId="32" borderId="67" xfId="47" applyFont="1" applyFill="1" applyBorder="1" applyAlignment="1" applyProtection="1">
      <alignment horizontal="left" vertical="center" wrapText="1"/>
      <protection locked="0"/>
    </xf>
    <xf numFmtId="0" fontId="32" fillId="32" borderId="71" xfId="47" applyFont="1" applyFill="1" applyBorder="1" applyAlignment="1" applyProtection="1">
      <alignment horizontal="left" vertical="center" wrapText="1"/>
      <protection locked="0"/>
    </xf>
    <xf numFmtId="0" fontId="32" fillId="32" borderId="66" xfId="47" applyFont="1" applyFill="1" applyBorder="1" applyAlignment="1" applyProtection="1">
      <alignment horizontal="left" vertical="center" wrapText="1"/>
      <protection locked="0"/>
    </xf>
    <xf numFmtId="0" fontId="1" fillId="33" borderId="68" xfId="47" applyFill="1" applyBorder="1"/>
    <xf numFmtId="4" fontId="32" fillId="29" borderId="74" xfId="47" applyNumberFormat="1" applyFont="1" applyFill="1" applyBorder="1" applyAlignment="1" applyProtection="1">
      <alignment horizontal="left" vertical="center" wrapText="1"/>
      <protection locked="0"/>
    </xf>
    <xf numFmtId="4" fontId="32" fillId="33" borderId="26" xfId="47" applyNumberFormat="1" applyFont="1" applyFill="1" applyBorder="1" applyAlignment="1" applyProtection="1">
      <alignment horizontal="left" vertical="center" wrapText="1"/>
      <protection locked="0"/>
    </xf>
    <xf numFmtId="4" fontId="32" fillId="33" borderId="41" xfId="47" applyNumberFormat="1" applyFont="1" applyFill="1" applyBorder="1" applyAlignment="1" applyProtection="1">
      <alignment horizontal="left" vertical="center" wrapText="1"/>
      <protection locked="0"/>
    </xf>
    <xf numFmtId="0" fontId="28" fillId="0" borderId="0" xfId="47" applyFont="1"/>
    <xf numFmtId="174" fontId="32" fillId="25" borderId="15" xfId="47" applyNumberFormat="1" applyFont="1" applyFill="1" applyBorder="1" applyAlignment="1" applyProtection="1">
      <alignment horizontal="right" vertical="center" wrapText="1"/>
      <protection locked="0"/>
    </xf>
    <xf numFmtId="169" fontId="32" fillId="25" borderId="16" xfId="47" applyNumberFormat="1" applyFont="1" applyFill="1" applyBorder="1" applyAlignment="1" applyProtection="1">
      <alignment horizontal="right" vertical="center" wrapText="1"/>
      <protection locked="0"/>
    </xf>
    <xf numFmtId="169" fontId="32" fillId="25" borderId="19" xfId="47" applyNumberFormat="1" applyFont="1" applyFill="1" applyBorder="1" applyAlignment="1" applyProtection="1">
      <alignment horizontal="right" vertical="top" wrapText="1"/>
      <protection locked="0"/>
    </xf>
    <xf numFmtId="169" fontId="32" fillId="25" borderId="35" xfId="47" quotePrefix="1" applyNumberFormat="1" applyFont="1" applyFill="1" applyBorder="1" applyAlignment="1" applyProtection="1">
      <alignment horizontal="right" vertical="center" wrapText="1"/>
      <protection locked="0"/>
    </xf>
    <xf numFmtId="169" fontId="32" fillId="25" borderId="26" xfId="47" applyNumberFormat="1" applyFont="1" applyFill="1" applyBorder="1" applyAlignment="1" applyProtection="1">
      <alignment horizontal="right" vertical="center" wrapText="1"/>
      <protection locked="0"/>
    </xf>
    <xf numFmtId="169" fontId="32" fillId="25" borderId="69" xfId="47" applyNumberFormat="1" applyFont="1" applyFill="1" applyBorder="1" applyAlignment="1" applyProtection="1">
      <alignment horizontal="right" vertical="center" wrapText="1"/>
      <protection locked="0"/>
    </xf>
    <xf numFmtId="2" fontId="32" fillId="25" borderId="16" xfId="47" applyNumberFormat="1" applyFont="1" applyFill="1" applyBorder="1" applyAlignment="1" applyProtection="1">
      <alignment horizontal="right" vertical="center" wrapText="1"/>
      <protection locked="0"/>
    </xf>
    <xf numFmtId="2" fontId="32" fillId="25" borderId="27" xfId="47" applyNumberFormat="1" applyFont="1" applyFill="1" applyBorder="1" applyAlignment="1" applyProtection="1">
      <alignment horizontal="right" vertical="center" wrapText="1"/>
      <protection locked="0"/>
    </xf>
    <xf numFmtId="168" fontId="32" fillId="27" borderId="41" xfId="47" applyNumberFormat="1" applyFont="1" applyFill="1" applyBorder="1" applyAlignment="1" applyProtection="1">
      <alignment horizontal="left" vertical="top" wrapText="1"/>
      <protection locked="0"/>
    </xf>
    <xf numFmtId="168" fontId="32" fillId="27" borderId="33" xfId="47" quotePrefix="1" applyNumberFormat="1" applyFont="1" applyFill="1" applyBorder="1" applyAlignment="1" applyProtection="1">
      <alignment horizontal="left" vertical="top" wrapText="1"/>
      <protection locked="0"/>
    </xf>
    <xf numFmtId="168" fontId="32" fillId="33" borderId="0" xfId="47" quotePrefix="1" applyNumberFormat="1" applyFont="1" applyFill="1" applyAlignment="1" applyProtection="1">
      <alignment horizontal="left" vertical="top" wrapText="1"/>
      <protection locked="0"/>
    </xf>
    <xf numFmtId="169" fontId="32" fillId="33" borderId="0" xfId="47" applyNumberFormat="1" applyFont="1" applyFill="1" applyAlignment="1" applyProtection="1">
      <alignment horizontal="right" vertical="top" wrapText="1"/>
      <protection locked="0"/>
    </xf>
    <xf numFmtId="169" fontId="32" fillId="33" borderId="0" xfId="47" quotePrefix="1" applyNumberFormat="1" applyFont="1" applyFill="1" applyAlignment="1" applyProtection="1">
      <alignment horizontal="right" vertical="center" wrapText="1"/>
      <protection locked="0"/>
    </xf>
    <xf numFmtId="168" fontId="32" fillId="33" borderId="67" xfId="47" quotePrefix="1" applyNumberFormat="1" applyFont="1" applyFill="1" applyBorder="1" applyAlignment="1" applyProtection="1">
      <alignment horizontal="left" vertical="top" wrapText="1"/>
      <protection locked="0"/>
    </xf>
    <xf numFmtId="169" fontId="32" fillId="25" borderId="66" xfId="47" applyNumberFormat="1" applyFont="1" applyFill="1" applyBorder="1" applyAlignment="1" applyProtection="1">
      <alignment horizontal="right" vertical="top" wrapText="1"/>
      <protection locked="0"/>
    </xf>
    <xf numFmtId="0" fontId="1" fillId="33" borderId="45" xfId="47" applyFill="1" applyBorder="1"/>
    <xf numFmtId="169" fontId="32" fillId="33" borderId="0" xfId="47" applyNumberFormat="1" applyFont="1" applyFill="1" applyAlignment="1" applyProtection="1">
      <alignment horizontal="right" vertical="center" wrapText="1"/>
      <protection locked="0"/>
    </xf>
    <xf numFmtId="4" fontId="32" fillId="33" borderId="0" xfId="47" applyNumberFormat="1" applyFont="1" applyFill="1" applyAlignment="1" applyProtection="1">
      <alignment horizontal="right" vertical="center" wrapText="1"/>
      <protection locked="0"/>
    </xf>
    <xf numFmtId="169" fontId="32" fillId="33" borderId="57" xfId="0" applyNumberFormat="1" applyFont="1" applyFill="1" applyBorder="1" applyAlignment="1" applyProtection="1">
      <alignment vertical="center"/>
      <protection locked="0"/>
    </xf>
    <xf numFmtId="168" fontId="32" fillId="42" borderId="77" xfId="0" applyNumberFormat="1" applyFont="1" applyFill="1" applyBorder="1" applyAlignment="1" applyProtection="1">
      <alignment vertical="center"/>
      <protection locked="0"/>
    </xf>
    <xf numFmtId="168" fontId="32" fillId="42" borderId="53" xfId="0" applyNumberFormat="1" applyFont="1" applyFill="1" applyBorder="1" applyAlignment="1" applyProtection="1">
      <alignment vertical="center"/>
      <protection locked="0"/>
    </xf>
    <xf numFmtId="169" fontId="32" fillId="33" borderId="0" xfId="0" applyNumberFormat="1" applyFont="1" applyFill="1" applyAlignment="1" applyProtection="1">
      <alignment horizontal="right" vertical="center" wrapText="1"/>
      <protection locked="0"/>
    </xf>
    <xf numFmtId="168" fontId="32" fillId="42" borderId="16" xfId="0" applyNumberFormat="1" applyFont="1" applyFill="1" applyBorder="1" applyAlignment="1" applyProtection="1">
      <alignment horizontal="right" vertical="center" wrapText="1"/>
      <protection locked="0"/>
    </xf>
    <xf numFmtId="168" fontId="32" fillId="42" borderId="12" xfId="0" applyNumberFormat="1" applyFont="1" applyFill="1" applyBorder="1" applyAlignment="1" applyProtection="1">
      <alignment horizontal="right" vertical="center" wrapText="1"/>
      <protection locked="0"/>
    </xf>
    <xf numFmtId="0" fontId="1" fillId="33" borderId="62" xfId="0" applyFont="1" applyFill="1" applyBorder="1" applyAlignment="1">
      <alignment horizontal="left" vertical="center" wrapText="1"/>
    </xf>
    <xf numFmtId="4" fontId="32" fillId="25" borderId="27" xfId="47" applyNumberFormat="1" applyFont="1" applyFill="1" applyBorder="1" applyAlignment="1" applyProtection="1">
      <alignment horizontal="right" vertical="center" wrapText="1"/>
      <protection locked="0"/>
    </xf>
    <xf numFmtId="9" fontId="1" fillId="25" borderId="71" xfId="35" applyFont="1" applyFill="1" applyBorder="1"/>
    <xf numFmtId="9" fontId="1" fillId="25" borderId="66" xfId="35" applyFont="1" applyFill="1" applyBorder="1"/>
    <xf numFmtId="168" fontId="32" fillId="42" borderId="41" xfId="0" applyNumberFormat="1" applyFont="1" applyFill="1" applyBorder="1" applyAlignment="1" applyProtection="1">
      <alignment horizontal="left" vertical="top" wrapText="1"/>
      <protection locked="0"/>
    </xf>
    <xf numFmtId="169" fontId="32" fillId="42" borderId="16" xfId="0" applyNumberFormat="1" applyFont="1" applyFill="1" applyBorder="1" applyAlignment="1" applyProtection="1">
      <alignment horizontal="right" vertical="center" wrapText="1"/>
      <protection locked="0"/>
    </xf>
    <xf numFmtId="169" fontId="32" fillId="42" borderId="19" xfId="0" applyNumberFormat="1" applyFont="1" applyFill="1" applyBorder="1" applyAlignment="1" applyProtection="1">
      <alignment horizontal="right" vertical="top" wrapText="1"/>
      <protection locked="0"/>
    </xf>
    <xf numFmtId="169" fontId="32" fillId="42" borderId="35" xfId="0" quotePrefix="1" applyNumberFormat="1" applyFont="1" applyFill="1" applyBorder="1" applyAlignment="1" applyProtection="1">
      <alignment horizontal="right" vertical="center" wrapText="1"/>
      <protection locked="0"/>
    </xf>
    <xf numFmtId="169" fontId="32" fillId="42" borderId="26" xfId="0" applyNumberFormat="1" applyFont="1" applyFill="1" applyBorder="1" applyAlignment="1" applyProtection="1">
      <alignment horizontal="right" vertical="center" wrapText="1"/>
      <protection locked="0"/>
    </xf>
    <xf numFmtId="169" fontId="32" fillId="42" borderId="69" xfId="0" applyNumberFormat="1" applyFont="1" applyFill="1" applyBorder="1" applyAlignment="1" applyProtection="1">
      <alignment horizontal="right" vertical="center" wrapText="1"/>
      <protection locked="0"/>
    </xf>
    <xf numFmtId="4" fontId="1" fillId="42" borderId="12" xfId="0" applyNumberFormat="1" applyFont="1" applyFill="1" applyBorder="1"/>
    <xf numFmtId="4" fontId="1" fillId="42" borderId="23" xfId="0" applyNumberFormat="1" applyFont="1" applyFill="1" applyBorder="1"/>
    <xf numFmtId="0" fontId="1" fillId="42" borderId="18" xfId="0" applyFont="1" applyFill="1" applyBorder="1" applyAlignment="1">
      <alignment wrapText="1"/>
    </xf>
    <xf numFmtId="0" fontId="1" fillId="42" borderId="12" xfId="0" applyFont="1" applyFill="1" applyBorder="1" applyAlignment="1">
      <alignment wrapText="1"/>
    </xf>
    <xf numFmtId="0" fontId="32" fillId="33" borderId="0" xfId="47" applyFont="1" applyFill="1" applyAlignment="1">
      <alignment vertical="center" wrapText="1"/>
    </xf>
    <xf numFmtId="0" fontId="1" fillId="33" borderId="55" xfId="0" applyFont="1" applyFill="1" applyBorder="1"/>
    <xf numFmtId="4" fontId="3" fillId="33" borderId="0" xfId="0" applyNumberFormat="1" applyFont="1" applyFill="1"/>
    <xf numFmtId="0" fontId="37" fillId="0" borderId="0" xfId="0" quotePrefix="1" applyFont="1"/>
    <xf numFmtId="4" fontId="23" fillId="27" borderId="42" xfId="37" applyNumberFormat="1" applyFont="1" applyFill="1" applyBorder="1" applyAlignment="1">
      <alignment horizontal="right" vertical="center"/>
    </xf>
    <xf numFmtId="0" fontId="2" fillId="44" borderId="0" xfId="0" applyFont="1" applyFill="1"/>
    <xf numFmtId="0" fontId="1" fillId="44" borderId="0" xfId="0" applyFont="1" applyFill="1"/>
    <xf numFmtId="0" fontId="33" fillId="0" borderId="0" xfId="0" applyFont="1" applyAlignment="1">
      <alignment vertical="center"/>
    </xf>
    <xf numFmtId="0" fontId="32" fillId="0" borderId="0" xfId="0" applyFont="1" applyAlignment="1">
      <alignment vertical="center"/>
    </xf>
    <xf numFmtId="168" fontId="32" fillId="0" borderId="0" xfId="0" applyNumberFormat="1" applyFont="1" applyProtection="1">
      <protection locked="0"/>
    </xf>
    <xf numFmtId="0" fontId="23" fillId="44" borderId="0" xfId="0" applyFont="1" applyFill="1"/>
    <xf numFmtId="4" fontId="1" fillId="42" borderId="66" xfId="0" applyNumberFormat="1" applyFont="1" applyFill="1" applyBorder="1"/>
    <xf numFmtId="169" fontId="1" fillId="25" borderId="19" xfId="0" applyNumberFormat="1" applyFont="1" applyFill="1" applyBorder="1"/>
    <xf numFmtId="169" fontId="1" fillId="25" borderId="35" xfId="0" applyNumberFormat="1" applyFont="1" applyFill="1" applyBorder="1"/>
    <xf numFmtId="166" fontId="1" fillId="27" borderId="32" xfId="52" applyNumberFormat="1" applyFill="1" applyBorder="1" applyAlignment="1">
      <alignment horizontal="right"/>
    </xf>
    <xf numFmtId="166" fontId="1" fillId="27" borderId="33" xfId="52" applyNumberFormat="1" applyFill="1" applyBorder="1"/>
    <xf numFmtId="166" fontId="1" fillId="27" borderId="19" xfId="52" applyNumberFormat="1" applyFill="1" applyBorder="1" applyAlignment="1">
      <alignment horizontal="right"/>
    </xf>
    <xf numFmtId="176" fontId="1" fillId="27" borderId="35" xfId="52" applyNumberFormat="1" applyFill="1" applyBorder="1" applyAlignment="1">
      <alignment horizontal="right"/>
    </xf>
    <xf numFmtId="169" fontId="0" fillId="27" borderId="56" xfId="35" applyNumberFormat="1" applyFont="1" applyFill="1" applyBorder="1" applyAlignment="1">
      <alignment horizontal="left"/>
    </xf>
    <xf numFmtId="4" fontId="1" fillId="33" borderId="0" xfId="37" quotePrefix="1" applyNumberFormat="1" applyFont="1" applyFill="1" applyAlignment="1">
      <alignment horizontal="left" vertical="center"/>
    </xf>
    <xf numFmtId="4" fontId="0" fillId="25" borderId="12" xfId="0" applyNumberFormat="1" applyFill="1" applyBorder="1"/>
    <xf numFmtId="166" fontId="32" fillId="42" borderId="27" xfId="0" applyNumberFormat="1" applyFont="1" applyFill="1" applyBorder="1" applyAlignment="1" applyProtection="1">
      <alignment horizontal="right" vertical="center" wrapText="1"/>
      <protection locked="0"/>
    </xf>
    <xf numFmtId="169" fontId="32" fillId="42" borderId="27" xfId="0" applyNumberFormat="1" applyFont="1" applyFill="1" applyBorder="1" applyAlignment="1" applyProtection="1">
      <alignment horizontal="right" vertical="center" wrapText="1"/>
      <protection locked="0"/>
    </xf>
    <xf numFmtId="4" fontId="1" fillId="27" borderId="20" xfId="27" applyNumberFormat="1" applyFont="1" applyFill="1" applyBorder="1" applyAlignment="1">
      <alignment horizontal="right" vertical="center" wrapText="1"/>
    </xf>
    <xf numFmtId="0" fontId="1" fillId="33" borderId="96" xfId="0" applyFont="1" applyFill="1" applyBorder="1"/>
    <xf numFmtId="0" fontId="38" fillId="33" borderId="0" xfId="37" applyFont="1" applyFill="1" applyAlignment="1">
      <alignment horizontal="left" vertical="center"/>
    </xf>
    <xf numFmtId="0" fontId="1" fillId="33" borderId="0" xfId="37" applyFont="1" applyFill="1"/>
    <xf numFmtId="0" fontId="33" fillId="33" borderId="0" xfId="0" applyFont="1" applyFill="1"/>
    <xf numFmtId="4" fontId="1" fillId="39" borderId="27" xfId="27" applyNumberFormat="1" applyFont="1" applyFill="1" applyBorder="1" applyAlignment="1">
      <alignment horizontal="right" vertical="center" wrapText="1"/>
    </xf>
    <xf numFmtId="4" fontId="25" fillId="42" borderId="42" xfId="0" applyNumberFormat="1" applyFont="1" applyFill="1" applyBorder="1"/>
    <xf numFmtId="4" fontId="25" fillId="27" borderId="13" xfId="27" applyNumberFormat="1" applyFont="1" applyFill="1" applyBorder="1" applyAlignment="1">
      <alignment horizontal="right" vertical="center" wrapText="1"/>
    </xf>
    <xf numFmtId="169" fontId="1" fillId="27" borderId="40" xfId="52" applyNumberFormat="1" applyFill="1" applyBorder="1" applyAlignment="1" applyProtection="1">
      <alignment horizontal="right"/>
      <protection locked="0"/>
    </xf>
    <xf numFmtId="169" fontId="1" fillId="27" borderId="28" xfId="52" applyNumberFormat="1" applyFill="1" applyBorder="1" applyAlignment="1" applyProtection="1">
      <alignment horizontal="right"/>
      <protection locked="0"/>
    </xf>
    <xf numFmtId="4" fontId="1" fillId="0" borderId="41" xfId="37" applyNumberFormat="1" applyFont="1" applyBorder="1" applyAlignment="1">
      <alignment horizontal="left" vertical="center"/>
    </xf>
    <xf numFmtId="0" fontId="44" fillId="33" borderId="18" xfId="0" applyFont="1" applyFill="1" applyBorder="1"/>
    <xf numFmtId="0" fontId="44" fillId="33" borderId="11" xfId="0" applyFont="1" applyFill="1" applyBorder="1"/>
    <xf numFmtId="4" fontId="44" fillId="33" borderId="17" xfId="0" applyNumberFormat="1" applyFont="1" applyFill="1" applyBorder="1"/>
    <xf numFmtId="166" fontId="44" fillId="27" borderId="17" xfId="0" applyNumberFormat="1" applyFont="1" applyFill="1" applyBorder="1"/>
    <xf numFmtId="0" fontId="44" fillId="33" borderId="0" xfId="0" applyFont="1" applyFill="1"/>
    <xf numFmtId="4" fontId="44" fillId="27" borderId="17" xfId="0" applyNumberFormat="1" applyFont="1" applyFill="1" applyBorder="1"/>
    <xf numFmtId="44" fontId="1" fillId="33" borderId="68" xfId="53" applyFont="1" applyFill="1" applyBorder="1" applyAlignment="1">
      <alignment horizontal="left" vertical="center"/>
    </xf>
    <xf numFmtId="44" fontId="1" fillId="33" borderId="68" xfId="53" applyFont="1" applyFill="1" applyBorder="1"/>
    <xf numFmtId="44" fontId="1" fillId="33" borderId="68" xfId="53" applyFont="1" applyFill="1" applyBorder="1" applyAlignment="1">
      <alignment horizontal="left"/>
    </xf>
    <xf numFmtId="0" fontId="1" fillId="33" borderId="41" xfId="0" applyFont="1" applyFill="1" applyBorder="1"/>
    <xf numFmtId="0" fontId="1" fillId="33" borderId="15" xfId="0" applyFont="1" applyFill="1" applyBorder="1" applyAlignment="1">
      <alignment wrapText="1"/>
    </xf>
    <xf numFmtId="0" fontId="1" fillId="33" borderId="10" xfId="0" applyFont="1" applyFill="1" applyBorder="1"/>
    <xf numFmtId="0" fontId="1" fillId="33" borderId="12" xfId="0" applyFont="1" applyFill="1" applyBorder="1"/>
    <xf numFmtId="4" fontId="1" fillId="27" borderId="11" xfId="0" applyNumberFormat="1" applyFont="1" applyFill="1" applyBorder="1"/>
    <xf numFmtId="168" fontId="32" fillId="45" borderId="18" xfId="0" applyNumberFormat="1" applyFont="1" applyFill="1" applyBorder="1" applyAlignment="1" applyProtection="1">
      <alignment vertical="center"/>
      <protection locked="0"/>
    </xf>
    <xf numFmtId="168" fontId="32" fillId="45" borderId="12" xfId="0" applyNumberFormat="1" applyFont="1" applyFill="1" applyBorder="1" applyAlignment="1" applyProtection="1">
      <alignment horizontal="right" vertical="center" wrapText="1"/>
      <protection locked="0"/>
    </xf>
    <xf numFmtId="168" fontId="32" fillId="45" borderId="64" xfId="0" applyNumberFormat="1" applyFont="1" applyFill="1" applyBorder="1" applyAlignment="1" applyProtection="1">
      <alignment vertical="center"/>
      <protection locked="0"/>
    </xf>
    <xf numFmtId="168" fontId="32" fillId="45" borderId="35" xfId="0" applyNumberFormat="1" applyFont="1" applyFill="1" applyBorder="1" applyAlignment="1" applyProtection="1">
      <alignment horizontal="right" vertical="center" wrapText="1"/>
      <protection locked="0"/>
    </xf>
    <xf numFmtId="0" fontId="1" fillId="42" borderId="66" xfId="0" applyFont="1" applyFill="1" applyBorder="1"/>
    <xf numFmtId="0" fontId="1" fillId="27" borderId="0" xfId="0" applyFont="1" applyFill="1" applyAlignment="1">
      <alignment wrapText="1"/>
    </xf>
    <xf numFmtId="44" fontId="0" fillId="27" borderId="0" xfId="51" applyFont="1" applyFill="1"/>
    <xf numFmtId="4" fontId="25" fillId="33" borderId="0" xfId="27" applyNumberFormat="1" applyFont="1" applyFill="1" applyBorder="1" applyAlignment="1">
      <alignment horizontal="right" vertical="center" wrapText="1"/>
    </xf>
    <xf numFmtId="0" fontId="1" fillId="0" borderId="41" xfId="0" applyFont="1" applyBorder="1" applyAlignment="1">
      <alignment horizontal="right"/>
    </xf>
    <xf numFmtId="0" fontId="1" fillId="0" borderId="16" xfId="0" applyFont="1" applyBorder="1" applyAlignment="1">
      <alignment wrapText="1"/>
    </xf>
    <xf numFmtId="0" fontId="0" fillId="26" borderId="10" xfId="0" applyFill="1" applyBorder="1" applyAlignment="1">
      <alignment horizontal="right"/>
    </xf>
    <xf numFmtId="0" fontId="0" fillId="26" borderId="10" xfId="0" applyFill="1" applyBorder="1"/>
    <xf numFmtId="0" fontId="0" fillId="26" borderId="33" xfId="0" applyFill="1" applyBorder="1"/>
    <xf numFmtId="42" fontId="0" fillId="25" borderId="12" xfId="51" applyNumberFormat="1" applyFont="1" applyFill="1" applyBorder="1"/>
    <xf numFmtId="42" fontId="0" fillId="25" borderId="35" xfId="51" applyNumberFormat="1" applyFont="1" applyFill="1" applyBorder="1"/>
    <xf numFmtId="4" fontId="1" fillId="33" borderId="57" xfId="0" applyNumberFormat="1" applyFont="1" applyFill="1" applyBorder="1"/>
    <xf numFmtId="4" fontId="1" fillId="27" borderId="28" xfId="27" applyNumberFormat="1" applyFont="1" applyFill="1" applyBorder="1" applyAlignment="1">
      <alignment horizontal="right" vertical="center" wrapText="1"/>
    </xf>
    <xf numFmtId="4" fontId="1" fillId="33" borderId="36" xfId="0" applyNumberFormat="1" applyFont="1" applyFill="1" applyBorder="1"/>
    <xf numFmtId="4" fontId="25" fillId="33" borderId="0" xfId="0" applyNumberFormat="1" applyFont="1" applyFill="1"/>
    <xf numFmtId="9" fontId="32" fillId="33" borderId="0" xfId="35" applyFont="1" applyFill="1" applyBorder="1" applyAlignment="1" applyProtection="1">
      <alignment horizontal="right" vertical="center" wrapText="1"/>
      <protection locked="0"/>
    </xf>
    <xf numFmtId="168" fontId="33" fillId="33" borderId="57" xfId="0" applyNumberFormat="1" applyFont="1" applyFill="1" applyBorder="1" applyAlignment="1" applyProtection="1">
      <alignment horizontal="right" vertical="center" wrapText="1"/>
      <protection locked="0"/>
    </xf>
    <xf numFmtId="4" fontId="1" fillId="33" borderId="97" xfId="49" applyNumberFormat="1" applyFont="1" applyFill="1" applyBorder="1" applyAlignment="1">
      <alignment horizontal="right" vertical="center"/>
    </xf>
    <xf numFmtId="4" fontId="1" fillId="33" borderId="97" xfId="49" applyNumberFormat="1" applyFont="1" applyFill="1" applyBorder="1" applyAlignment="1">
      <alignment horizontal="left" vertical="center"/>
    </xf>
    <xf numFmtId="0" fontId="1" fillId="33" borderId="97" xfId="0" applyFont="1" applyFill="1" applyBorder="1"/>
    <xf numFmtId="0" fontId="1" fillId="33" borderId="79" xfId="0" applyFont="1" applyFill="1" applyBorder="1" applyAlignment="1">
      <alignment horizontal="left" vertical="center" wrapText="1"/>
    </xf>
    <xf numFmtId="4" fontId="1" fillId="25" borderId="79" xfId="0" applyNumberFormat="1" applyFont="1" applyFill="1" applyBorder="1" applyAlignment="1">
      <alignment horizontal="right" vertical="center"/>
    </xf>
    <xf numFmtId="4" fontId="1" fillId="33" borderId="0" xfId="49" applyNumberFormat="1" applyFont="1" applyFill="1" applyAlignment="1">
      <alignment horizontal="right" vertical="center"/>
    </xf>
    <xf numFmtId="4" fontId="1" fillId="33" borderId="0" xfId="49" applyNumberFormat="1" applyFont="1" applyFill="1" applyAlignment="1">
      <alignment horizontal="left" vertical="center"/>
    </xf>
    <xf numFmtId="0" fontId="1" fillId="33" borderId="78" xfId="0" applyFont="1" applyFill="1" applyBorder="1" applyAlignment="1">
      <alignment horizontal="left" vertical="center" wrapText="1"/>
    </xf>
    <xf numFmtId="4" fontId="1" fillId="25" borderId="78" xfId="0" applyNumberFormat="1" applyFont="1" applyFill="1" applyBorder="1" applyAlignment="1">
      <alignment horizontal="right" vertical="center"/>
    </xf>
    <xf numFmtId="4" fontId="1" fillId="27" borderId="62" xfId="0" applyNumberFormat="1" applyFont="1" applyFill="1" applyBorder="1" applyAlignment="1">
      <alignment horizontal="right" vertical="center"/>
    </xf>
    <xf numFmtId="4" fontId="1" fillId="33" borderId="0" xfId="0" applyNumberFormat="1" applyFont="1" applyFill="1" applyAlignment="1">
      <alignment horizontal="right" vertical="center"/>
    </xf>
    <xf numFmtId="1" fontId="24" fillId="33" borderId="97" xfId="37" applyNumberFormat="1" applyFont="1" applyFill="1" applyBorder="1" applyAlignment="1">
      <alignment horizontal="left" vertical="center"/>
    </xf>
    <xf numFmtId="4" fontId="1" fillId="33" borderId="97" xfId="37" applyNumberFormat="1" applyFont="1" applyFill="1" applyBorder="1" applyAlignment="1">
      <alignment horizontal="left" vertical="center"/>
    </xf>
    <xf numFmtId="1" fontId="26" fillId="0" borderId="0" xfId="37" applyNumberFormat="1" applyFont="1" applyAlignment="1">
      <alignment horizontal="left" vertical="center"/>
    </xf>
    <xf numFmtId="1" fontId="26" fillId="33" borderId="36" xfId="37" applyNumberFormat="1" applyFont="1" applyFill="1" applyBorder="1" applyAlignment="1">
      <alignment horizontal="left" vertical="center"/>
    </xf>
    <xf numFmtId="4" fontId="25" fillId="25" borderId="39" xfId="37" applyNumberFormat="1" applyFont="1" applyFill="1" applyBorder="1" applyAlignment="1">
      <alignment horizontal="right" vertical="center"/>
    </xf>
    <xf numFmtId="4" fontId="25" fillId="25" borderId="60" xfId="37" applyNumberFormat="1" applyFont="1" applyFill="1" applyBorder="1" applyAlignment="1">
      <alignment horizontal="right" vertical="center"/>
    </xf>
    <xf numFmtId="4" fontId="25" fillId="33" borderId="0" xfId="37" applyNumberFormat="1" applyFont="1" applyFill="1" applyAlignment="1">
      <alignment horizontal="right" vertical="center"/>
    </xf>
    <xf numFmtId="4" fontId="1" fillId="39" borderId="39" xfId="37" applyNumberFormat="1" applyFont="1" applyFill="1" applyBorder="1" applyAlignment="1">
      <alignment horizontal="right" vertical="center"/>
    </xf>
    <xf numFmtId="4" fontId="1" fillId="39" borderId="49" xfId="0" applyNumberFormat="1" applyFont="1" applyFill="1" applyBorder="1" applyAlignment="1">
      <alignment horizontal="right"/>
    </xf>
    <xf numFmtId="4" fontId="1" fillId="39" borderId="60" xfId="0" applyNumberFormat="1" applyFont="1" applyFill="1" applyBorder="1" applyAlignment="1">
      <alignment horizontal="right" vertical="center"/>
    </xf>
    <xf numFmtId="4" fontId="1" fillId="33" borderId="29" xfId="37" applyNumberFormat="1" applyFont="1" applyFill="1" applyBorder="1" applyAlignment="1">
      <alignment horizontal="right" vertical="center"/>
    </xf>
    <xf numFmtId="44" fontId="0" fillId="0" borderId="0" xfId="53" applyFont="1"/>
    <xf numFmtId="44" fontId="0" fillId="0" borderId="0" xfId="0" applyNumberFormat="1"/>
    <xf numFmtId="0" fontId="1" fillId="33" borderId="10" xfId="0" applyFont="1" applyFill="1" applyBorder="1" applyAlignment="1">
      <alignment horizontal="center" vertical="center"/>
    </xf>
    <xf numFmtId="0" fontId="1" fillId="33" borderId="33" xfId="0" applyFont="1" applyFill="1" applyBorder="1" applyAlignment="1">
      <alignment horizontal="center" vertical="center"/>
    </xf>
    <xf numFmtId="175" fontId="1" fillId="27" borderId="17" xfId="46" applyNumberFormat="1" applyFont="1" applyFill="1" applyBorder="1" applyAlignment="1">
      <alignment horizontal="center" vertical="center"/>
    </xf>
    <xf numFmtId="0" fontId="1" fillId="27" borderId="17" xfId="0" applyFont="1" applyFill="1" applyBorder="1" applyAlignment="1">
      <alignment horizontal="center" vertical="center"/>
    </xf>
    <xf numFmtId="175" fontId="1" fillId="27" borderId="12" xfId="46" applyNumberFormat="1" applyFont="1" applyFill="1" applyBorder="1" applyAlignment="1">
      <alignment horizontal="center" vertical="center"/>
    </xf>
    <xf numFmtId="175" fontId="1" fillId="27" borderId="19" xfId="46" applyNumberFormat="1" applyFont="1" applyFill="1" applyBorder="1" applyAlignment="1">
      <alignment horizontal="center" vertical="center"/>
    </xf>
    <xf numFmtId="0" fontId="1" fillId="27" borderId="19" xfId="0" applyFont="1" applyFill="1" applyBorder="1" applyAlignment="1">
      <alignment horizontal="center" vertical="center"/>
    </xf>
    <xf numFmtId="175" fontId="1" fillId="27" borderId="35" xfId="46" applyNumberFormat="1" applyFont="1" applyFill="1" applyBorder="1" applyAlignment="1">
      <alignment horizontal="center" vertical="center"/>
    </xf>
    <xf numFmtId="0" fontId="28" fillId="27" borderId="18" xfId="0" applyFont="1" applyFill="1" applyBorder="1" applyAlignment="1">
      <alignment horizontal="left"/>
    </xf>
    <xf numFmtId="0" fontId="28" fillId="27" borderId="49" xfId="0" applyFont="1" applyFill="1" applyBorder="1" applyAlignment="1">
      <alignment horizontal="left"/>
    </xf>
    <xf numFmtId="0" fontId="28" fillId="27" borderId="11" xfId="0" applyFont="1" applyFill="1" applyBorder="1" applyAlignment="1">
      <alignment horizontal="left"/>
    </xf>
    <xf numFmtId="0" fontId="23" fillId="33" borderId="0" xfId="0" applyFont="1" applyFill="1" applyAlignment="1">
      <alignment horizontal="left" wrapText="1"/>
    </xf>
    <xf numFmtId="0" fontId="1" fillId="33" borderId="67" xfId="0" applyFont="1" applyFill="1" applyBorder="1" applyAlignment="1">
      <alignment horizontal="left" wrapText="1"/>
    </xf>
    <xf numFmtId="0" fontId="1" fillId="33" borderId="71" xfId="0" applyFont="1" applyFill="1" applyBorder="1" applyAlignment="1">
      <alignment horizontal="left"/>
    </xf>
    <xf numFmtId="0" fontId="1" fillId="33" borderId="55" xfId="0" applyFont="1" applyFill="1" applyBorder="1" applyAlignment="1">
      <alignment horizontal="left" wrapText="1"/>
    </xf>
    <xf numFmtId="0" fontId="1" fillId="33" borderId="58" xfId="0" applyFont="1" applyFill="1" applyBorder="1" applyAlignment="1">
      <alignment horizontal="left"/>
    </xf>
    <xf numFmtId="0" fontId="1" fillId="33" borderId="72" xfId="0" applyFont="1" applyFill="1" applyBorder="1" applyAlignment="1">
      <alignment horizontal="left"/>
    </xf>
    <xf numFmtId="0" fontId="1" fillId="33" borderId="55" xfId="0" applyFont="1" applyFill="1" applyBorder="1" applyAlignment="1">
      <alignment horizontal="left"/>
    </xf>
    <xf numFmtId="4" fontId="33" fillId="29" borderId="45" xfId="0" applyNumberFormat="1" applyFont="1" applyFill="1" applyBorder="1" applyAlignment="1" applyProtection="1">
      <alignment horizontal="center" vertical="center" wrapText="1"/>
      <protection locked="0"/>
    </xf>
    <xf numFmtId="4" fontId="33" fillId="29" borderId="63" xfId="0" applyNumberFormat="1" applyFont="1" applyFill="1" applyBorder="1" applyAlignment="1" applyProtection="1">
      <alignment horizontal="center" vertical="center" wrapText="1"/>
      <protection locked="0"/>
    </xf>
    <xf numFmtId="4" fontId="33" fillId="29" borderId="75" xfId="0" applyNumberFormat="1" applyFont="1" applyFill="1" applyBorder="1" applyAlignment="1" applyProtection="1">
      <alignment horizontal="center" vertical="center" wrapText="1"/>
      <protection locked="0"/>
    </xf>
    <xf numFmtId="0" fontId="23" fillId="32" borderId="34" xfId="37" applyFont="1" applyFill="1" applyBorder="1" applyAlignment="1">
      <alignment horizontal="center" vertical="center" wrapText="1"/>
    </xf>
    <xf numFmtId="0" fontId="23" fillId="32" borderId="30" xfId="37" applyFont="1" applyFill="1" applyBorder="1" applyAlignment="1">
      <alignment horizontal="center" vertical="center" wrapText="1"/>
    </xf>
    <xf numFmtId="1" fontId="23" fillId="32" borderId="45" xfId="37" applyNumberFormat="1" applyFont="1" applyFill="1" applyBorder="1" applyAlignment="1">
      <alignment horizontal="left" vertical="center"/>
    </xf>
    <xf numFmtId="0" fontId="1" fillId="0" borderId="63" xfId="0" applyFont="1" applyBorder="1" applyAlignment="1">
      <alignment horizontal="left" vertical="center"/>
    </xf>
    <xf numFmtId="4" fontId="33" fillId="29" borderId="57" xfId="0" applyNumberFormat="1" applyFont="1" applyFill="1" applyBorder="1" applyAlignment="1" applyProtection="1">
      <alignment horizontal="center" vertical="center" wrapText="1"/>
      <protection locked="0"/>
    </xf>
    <xf numFmtId="4" fontId="33" fillId="29" borderId="39" xfId="0" applyNumberFormat="1" applyFont="1" applyFill="1" applyBorder="1" applyAlignment="1" applyProtection="1">
      <alignment horizontal="center" vertical="center" wrapText="1"/>
      <protection locked="0"/>
    </xf>
    <xf numFmtId="4" fontId="33" fillId="29" borderId="42" xfId="0" applyNumberFormat="1" applyFont="1" applyFill="1" applyBorder="1" applyAlignment="1" applyProtection="1">
      <alignment horizontal="center" vertical="center" wrapText="1"/>
      <protection locked="0"/>
    </xf>
    <xf numFmtId="1" fontId="25" fillId="0" borderId="33" xfId="37" applyNumberFormat="1" applyFont="1" applyBorder="1" applyAlignment="1">
      <alignment horizontal="left" vertical="center"/>
    </xf>
    <xf numFmtId="1" fontId="25" fillId="0" borderId="19" xfId="37" applyNumberFormat="1" applyFont="1" applyBorder="1" applyAlignment="1">
      <alignment horizontal="left" vertical="center"/>
    </xf>
    <xf numFmtId="1" fontId="25" fillId="0" borderId="35" xfId="37" applyNumberFormat="1" applyFont="1" applyBorder="1" applyAlignment="1">
      <alignment horizontal="left" vertical="center"/>
    </xf>
    <xf numFmtId="1" fontId="25" fillId="0" borderId="41" xfId="37" applyNumberFormat="1" applyFont="1" applyBorder="1" applyAlignment="1">
      <alignment horizontal="left" vertical="center"/>
    </xf>
    <xf numFmtId="1" fontId="25" fillId="0" borderId="15" xfId="37" applyNumberFormat="1" applyFont="1" applyBorder="1" applyAlignment="1">
      <alignment horizontal="left" vertical="center"/>
    </xf>
    <xf numFmtId="1" fontId="25" fillId="0" borderId="16" xfId="37" applyNumberFormat="1" applyFont="1" applyBorder="1" applyAlignment="1">
      <alignment horizontal="left" vertical="center"/>
    </xf>
    <xf numFmtId="0" fontId="1" fillId="0" borderId="22" xfId="0" applyFont="1" applyBorder="1" applyAlignment="1">
      <alignment horizontal="left"/>
    </xf>
    <xf numFmtId="0" fontId="1" fillId="0" borderId="39" xfId="0" applyFont="1" applyBorder="1" applyAlignment="1">
      <alignment horizontal="left"/>
    </xf>
    <xf numFmtId="0" fontId="1" fillId="0" borderId="42" xfId="0" applyFont="1" applyBorder="1" applyAlignment="1">
      <alignment horizontal="left"/>
    </xf>
    <xf numFmtId="4" fontId="23" fillId="33" borderId="0" xfId="0" applyNumberFormat="1" applyFont="1" applyFill="1" applyAlignment="1">
      <alignment horizontal="center"/>
    </xf>
    <xf numFmtId="4" fontId="23" fillId="33" borderId="36" xfId="0" applyNumberFormat="1" applyFont="1" applyFill="1" applyBorder="1" applyAlignment="1">
      <alignment horizontal="center"/>
    </xf>
    <xf numFmtId="0" fontId="1" fillId="0" borderId="55" xfId="0" applyFont="1" applyBorder="1" applyAlignment="1">
      <alignment horizontal="left"/>
    </xf>
    <xf numFmtId="0" fontId="1" fillId="0" borderId="58" xfId="0" applyFont="1" applyBorder="1" applyAlignment="1">
      <alignment horizontal="left"/>
    </xf>
    <xf numFmtId="0" fontId="1" fillId="0" borderId="56" xfId="0" applyFont="1" applyBorder="1" applyAlignment="1">
      <alignment horizontal="left"/>
    </xf>
    <xf numFmtId="1" fontId="23" fillId="27" borderId="74" xfId="37" applyNumberFormat="1" applyFont="1" applyFill="1" applyBorder="1" applyAlignment="1">
      <alignment horizontal="center" vertical="center"/>
    </xf>
    <xf numFmtId="1" fontId="23" fillId="27" borderId="75" xfId="37" applyNumberFormat="1" applyFont="1" applyFill="1" applyBorder="1" applyAlignment="1">
      <alignment horizontal="center" vertical="center"/>
    </xf>
    <xf numFmtId="0" fontId="1" fillId="0" borderId="72" xfId="0" applyFont="1" applyBorder="1" applyAlignment="1">
      <alignment horizontal="left"/>
    </xf>
    <xf numFmtId="0" fontId="1" fillId="0" borderId="57" xfId="0" applyFont="1" applyBorder="1" applyAlignment="1">
      <alignment horizontal="left"/>
    </xf>
    <xf numFmtId="1" fontId="23" fillId="31" borderId="45" xfId="37" applyNumberFormat="1" applyFont="1" applyFill="1" applyBorder="1" applyAlignment="1">
      <alignment horizontal="left" vertical="center"/>
    </xf>
    <xf numFmtId="0" fontId="1" fillId="31" borderId="29" xfId="0" applyFont="1" applyFill="1" applyBorder="1" applyAlignment="1">
      <alignment horizontal="left" vertical="center"/>
    </xf>
    <xf numFmtId="0" fontId="1" fillId="31" borderId="34" xfId="0" applyFont="1" applyFill="1" applyBorder="1" applyAlignment="1">
      <alignment horizontal="left" vertical="center"/>
    </xf>
    <xf numFmtId="4" fontId="23" fillId="31" borderId="39" xfId="37" applyNumberFormat="1" applyFont="1" applyFill="1" applyBorder="1" applyAlignment="1">
      <alignment horizontal="center" vertical="center" wrapText="1"/>
    </xf>
    <xf numFmtId="4" fontId="23" fillId="31" borderId="42" xfId="37" applyNumberFormat="1" applyFont="1" applyFill="1" applyBorder="1" applyAlignment="1">
      <alignment horizontal="center" vertical="center" wrapText="1"/>
    </xf>
    <xf numFmtId="0" fontId="1" fillId="0" borderId="51" xfId="0" applyFont="1" applyBorder="1" applyAlignment="1">
      <alignment horizontal="center" vertical="center" textRotation="90"/>
    </xf>
    <xf numFmtId="0" fontId="1" fillId="0" borderId="65" xfId="0" applyFont="1" applyBorder="1" applyAlignment="1">
      <alignment horizontal="center" vertical="center" textRotation="90"/>
    </xf>
    <xf numFmtId="0" fontId="1" fillId="0" borderId="53" xfId="0" applyFont="1" applyBorder="1" applyAlignment="1">
      <alignment horizontal="center" vertical="center" textRotation="90"/>
    </xf>
    <xf numFmtId="4" fontId="23" fillId="0" borderId="34" xfId="0" applyNumberFormat="1" applyFont="1" applyBorder="1" applyAlignment="1">
      <alignment horizontal="center" vertical="center" wrapText="1"/>
    </xf>
    <xf numFmtId="4" fontId="23" fillId="0" borderId="30" xfId="0" applyNumberFormat="1" applyFont="1" applyBorder="1" applyAlignment="1">
      <alignment horizontal="center" vertical="center" wrapText="1"/>
    </xf>
    <xf numFmtId="0" fontId="23" fillId="27" borderId="34" xfId="37" applyFont="1" applyFill="1" applyBorder="1" applyAlignment="1">
      <alignment horizontal="center" vertical="center" wrapText="1"/>
    </xf>
    <xf numFmtId="0" fontId="23" fillId="27" borderId="30" xfId="37" applyFont="1" applyFill="1" applyBorder="1" applyAlignment="1">
      <alignment horizontal="center" vertical="center" wrapText="1"/>
    </xf>
    <xf numFmtId="0" fontId="23" fillId="0" borderId="34" xfId="37" applyFont="1" applyBorder="1" applyAlignment="1">
      <alignment horizontal="center" vertical="center" wrapText="1"/>
    </xf>
    <xf numFmtId="0" fontId="23" fillId="0" borderId="30" xfId="37" applyFont="1" applyBorder="1" applyAlignment="1">
      <alignment horizontal="center" vertical="center" wrapText="1"/>
    </xf>
    <xf numFmtId="0" fontId="1" fillId="0" borderId="52" xfId="0" applyFont="1" applyBorder="1" applyAlignment="1">
      <alignment horizontal="center" vertical="center" textRotation="90" wrapText="1"/>
    </xf>
    <xf numFmtId="0" fontId="1" fillId="0" borderId="73" xfId="0" applyFont="1" applyBorder="1" applyAlignment="1">
      <alignment horizontal="center" vertical="center" textRotation="90" wrapText="1"/>
    </xf>
    <xf numFmtId="0" fontId="1" fillId="0" borderId="25" xfId="0" applyFont="1" applyBorder="1" applyAlignment="1">
      <alignment horizontal="center" vertical="center" textRotation="90" wrapText="1"/>
    </xf>
    <xf numFmtId="0" fontId="23" fillId="32" borderId="39" xfId="0" applyFont="1" applyFill="1" applyBorder="1" applyAlignment="1">
      <alignment horizontal="center"/>
    </xf>
    <xf numFmtId="0" fontId="1" fillId="0" borderId="39" xfId="0" applyFont="1" applyBorder="1" applyAlignment="1">
      <alignment horizontal="center"/>
    </xf>
    <xf numFmtId="0" fontId="1" fillId="0" borderId="42" xfId="0" applyFont="1" applyBorder="1" applyAlignment="1">
      <alignment horizontal="center"/>
    </xf>
    <xf numFmtId="0" fontId="1" fillId="33" borderId="0" xfId="37" applyFont="1" applyFill="1" applyAlignment="1">
      <alignment horizontal="left" vertical="top" wrapText="1"/>
    </xf>
    <xf numFmtId="0" fontId="1" fillId="27" borderId="18" xfId="0" applyFont="1" applyFill="1" applyBorder="1" applyAlignment="1">
      <alignment horizontal="left"/>
    </xf>
    <xf numFmtId="0" fontId="1" fillId="27" borderId="49" xfId="0" applyFont="1" applyFill="1" applyBorder="1" applyAlignment="1">
      <alignment horizontal="left"/>
    </xf>
    <xf numFmtId="0" fontId="1" fillId="27" borderId="11" xfId="0" applyFont="1" applyFill="1" applyBorder="1" applyAlignment="1">
      <alignment horizontal="left"/>
    </xf>
    <xf numFmtId="4" fontId="33" fillId="29" borderId="24" xfId="0" applyNumberFormat="1" applyFont="1" applyFill="1" applyBorder="1" applyAlignment="1" applyProtection="1">
      <alignment horizontal="center" vertical="center" wrapText="1"/>
      <protection locked="0"/>
    </xf>
    <xf numFmtId="4" fontId="33" fillId="29" borderId="25" xfId="0" applyNumberFormat="1" applyFont="1" applyFill="1" applyBorder="1" applyAlignment="1" applyProtection="1">
      <alignment horizontal="center" vertical="center" wrapText="1"/>
      <protection locked="0"/>
    </xf>
    <xf numFmtId="4" fontId="23" fillId="0" borderId="23" xfId="37" applyNumberFormat="1" applyFont="1" applyBorder="1" applyAlignment="1">
      <alignment horizontal="center" vertical="center" wrapText="1"/>
    </xf>
    <xf numFmtId="4" fontId="23" fillId="0" borderId="31" xfId="37" applyNumberFormat="1" applyFont="1" applyBorder="1" applyAlignment="1">
      <alignment horizontal="center" vertical="center" wrapText="1"/>
    </xf>
    <xf numFmtId="4" fontId="23" fillId="0" borderId="34" xfId="37" applyNumberFormat="1" applyFont="1" applyBorder="1" applyAlignment="1">
      <alignment horizontal="center" vertical="center" wrapText="1"/>
    </xf>
    <xf numFmtId="4" fontId="23" fillId="0" borderId="30" xfId="37" applyNumberFormat="1" applyFont="1" applyBorder="1" applyAlignment="1">
      <alignment horizontal="center" vertical="center" wrapText="1"/>
    </xf>
    <xf numFmtId="4" fontId="1" fillId="0" borderId="31" xfId="0" applyNumberFormat="1" applyFont="1" applyBorder="1" applyAlignment="1">
      <alignment horizontal="center" vertical="center" wrapText="1"/>
    </xf>
    <xf numFmtId="4" fontId="1" fillId="0" borderId="30" xfId="0" applyNumberFormat="1" applyFont="1" applyBorder="1" applyAlignment="1">
      <alignment horizontal="center" vertical="center" wrapText="1"/>
    </xf>
    <xf numFmtId="4" fontId="23" fillId="31" borderId="34" xfId="37" applyNumberFormat="1" applyFont="1" applyFill="1" applyBorder="1" applyAlignment="1">
      <alignment horizontal="center" vertical="center" wrapText="1"/>
    </xf>
    <xf numFmtId="4" fontId="1" fillId="31" borderId="30" xfId="0" applyNumberFormat="1" applyFont="1" applyFill="1" applyBorder="1" applyAlignment="1">
      <alignment horizontal="center" vertical="center" wrapText="1"/>
    </xf>
    <xf numFmtId="1" fontId="25" fillId="33" borderId="0" xfId="37" applyNumberFormat="1" applyFont="1" applyFill="1" applyAlignment="1">
      <alignment horizontal="left" vertical="center"/>
    </xf>
    <xf numFmtId="4" fontId="23" fillId="27" borderId="22" xfId="37" applyNumberFormat="1" applyFont="1" applyFill="1" applyBorder="1" applyAlignment="1">
      <alignment horizontal="center" vertical="center" wrapText="1"/>
    </xf>
    <xf numFmtId="4" fontId="1" fillId="27" borderId="42" xfId="0" applyNumberFormat="1" applyFont="1" applyFill="1" applyBorder="1" applyAlignment="1">
      <alignment horizontal="center" vertical="center" wrapText="1"/>
    </xf>
    <xf numFmtId="1" fontId="1" fillId="0" borderId="34" xfId="37" applyNumberFormat="1" applyFont="1" applyBorder="1" applyAlignment="1">
      <alignment horizontal="left" vertical="center"/>
    </xf>
    <xf numFmtId="0" fontId="1" fillId="0" borderId="48" xfId="0" applyFont="1" applyBorder="1"/>
    <xf numFmtId="0" fontId="1" fillId="0" borderId="30" xfId="0" applyFont="1" applyBorder="1"/>
    <xf numFmtId="1" fontId="1" fillId="0" borderId="59" xfId="37" applyNumberFormat="1" applyFont="1" applyBorder="1" applyAlignment="1">
      <alignment horizontal="left" vertical="center"/>
    </xf>
    <xf numFmtId="0" fontId="1" fillId="0" borderId="60" xfId="0" applyFont="1" applyBorder="1"/>
    <xf numFmtId="0" fontId="1" fillId="0" borderId="47" xfId="0" applyFont="1" applyBorder="1"/>
    <xf numFmtId="0" fontId="1" fillId="33" borderId="36" xfId="0" applyFont="1" applyFill="1" applyBorder="1" applyAlignment="1">
      <alignment horizontal="left"/>
    </xf>
    <xf numFmtId="1" fontId="1" fillId="0" borderId="41" xfId="37" applyNumberFormat="1" applyFont="1" applyBorder="1" applyAlignment="1">
      <alignment horizontal="left" vertical="center"/>
    </xf>
    <xf numFmtId="1" fontId="1" fillId="0" borderId="15" xfId="37" applyNumberFormat="1" applyFont="1" applyBorder="1" applyAlignment="1">
      <alignment horizontal="left" vertical="center"/>
    </xf>
    <xf numFmtId="1" fontId="1" fillId="0" borderId="16" xfId="37" applyNumberFormat="1" applyFont="1" applyBorder="1" applyAlignment="1">
      <alignment horizontal="left" vertical="center"/>
    </xf>
    <xf numFmtId="1" fontId="1" fillId="0" borderId="33" xfId="37" applyNumberFormat="1" applyFont="1" applyBorder="1" applyAlignment="1">
      <alignment horizontal="left" vertical="center"/>
    </xf>
    <xf numFmtId="1" fontId="1" fillId="0" borderId="19" xfId="37" applyNumberFormat="1" applyFont="1" applyBorder="1" applyAlignment="1">
      <alignment horizontal="left" vertical="center"/>
    </xf>
    <xf numFmtId="1" fontId="1" fillId="0" borderId="35" xfId="37" applyNumberFormat="1" applyFont="1" applyBorder="1" applyAlignment="1">
      <alignment horizontal="left" vertical="center"/>
    </xf>
    <xf numFmtId="1" fontId="1" fillId="33" borderId="57" xfId="37" applyNumberFormat="1" applyFont="1" applyFill="1" applyBorder="1" applyAlignment="1">
      <alignment horizontal="left" vertical="center"/>
    </xf>
    <xf numFmtId="1" fontId="24" fillId="0" borderId="55" xfId="37" applyNumberFormat="1" applyFont="1" applyBorder="1" applyAlignment="1">
      <alignment horizontal="left" vertical="center"/>
    </xf>
    <xf numFmtId="1" fontId="24" fillId="0" borderId="72" xfId="37" applyNumberFormat="1" applyFont="1" applyBorder="1" applyAlignment="1">
      <alignment horizontal="left" vertical="center"/>
    </xf>
    <xf numFmtId="4" fontId="23" fillId="33" borderId="29" xfId="37" applyNumberFormat="1" applyFont="1" applyFill="1" applyBorder="1" applyAlignment="1">
      <alignment horizontal="left" vertical="center" wrapText="1"/>
    </xf>
    <xf numFmtId="4" fontId="23" fillId="33" borderId="0" xfId="37" applyNumberFormat="1" applyFont="1" applyFill="1" applyAlignment="1">
      <alignment horizontal="left" vertical="center" wrapText="1"/>
    </xf>
    <xf numFmtId="4" fontId="1" fillId="33" borderId="52" xfId="37" applyNumberFormat="1" applyFont="1" applyFill="1" applyBorder="1" applyAlignment="1">
      <alignment horizontal="left" vertical="center" textRotation="90" wrapText="1"/>
    </xf>
    <xf numFmtId="0" fontId="1" fillId="33" borderId="73" xfId="0" applyFont="1" applyFill="1" applyBorder="1" applyAlignment="1">
      <alignment horizontal="left" vertical="center" textRotation="90" wrapText="1"/>
    </xf>
    <xf numFmtId="0" fontId="1" fillId="33" borderId="25" xfId="0" applyFont="1" applyFill="1" applyBorder="1" applyAlignment="1">
      <alignment horizontal="left" vertical="center" textRotation="90" wrapText="1"/>
    </xf>
    <xf numFmtId="4" fontId="1" fillId="33" borderId="52" xfId="0" applyNumberFormat="1" applyFont="1" applyFill="1" applyBorder="1" applyAlignment="1">
      <alignment horizontal="center" vertical="center" textRotation="90" wrapText="1"/>
    </xf>
    <xf numFmtId="4" fontId="1" fillId="33" borderId="73" xfId="0" applyNumberFormat="1" applyFont="1" applyFill="1" applyBorder="1" applyAlignment="1">
      <alignment horizontal="center" vertical="center" textRotation="90" wrapText="1"/>
    </xf>
    <xf numFmtId="4" fontId="1" fillId="33" borderId="25" xfId="0" applyNumberFormat="1" applyFont="1" applyFill="1" applyBorder="1" applyAlignment="1">
      <alignment horizontal="center" vertical="center" textRotation="90" wrapText="1"/>
    </xf>
    <xf numFmtId="0" fontId="1" fillId="33" borderId="23" xfId="0" applyFont="1" applyFill="1" applyBorder="1" applyAlignment="1">
      <alignment horizontal="left"/>
    </xf>
    <xf numFmtId="0" fontId="1" fillId="33" borderId="49" xfId="0" applyFont="1" applyFill="1" applyBorder="1" applyAlignment="1">
      <alignment horizontal="left"/>
    </xf>
    <xf numFmtId="0" fontId="1" fillId="33" borderId="11" xfId="0" applyFont="1" applyFill="1" applyBorder="1" applyAlignment="1">
      <alignment horizontal="left"/>
    </xf>
    <xf numFmtId="0" fontId="1" fillId="41" borderId="0" xfId="0" applyFont="1" applyFill="1" applyAlignment="1">
      <alignment horizontal="center"/>
    </xf>
    <xf numFmtId="4" fontId="1" fillId="41" borderId="0" xfId="37" applyNumberFormat="1" applyFont="1" applyFill="1" applyAlignment="1">
      <alignment horizontal="center" vertical="center"/>
    </xf>
    <xf numFmtId="1" fontId="24" fillId="0" borderId="58" xfId="37" applyNumberFormat="1" applyFont="1" applyBorder="1" applyAlignment="1">
      <alignment horizontal="left" vertical="center"/>
    </xf>
    <xf numFmtId="0" fontId="1" fillId="27" borderId="22" xfId="0" applyFont="1" applyFill="1" applyBorder="1" applyAlignment="1">
      <alignment horizontal="center"/>
    </xf>
    <xf numFmtId="0" fontId="1" fillId="27" borderId="42" xfId="0" applyFont="1" applyFill="1" applyBorder="1" applyAlignment="1">
      <alignment horizontal="center"/>
    </xf>
    <xf numFmtId="0" fontId="1" fillId="27" borderId="39" xfId="0" applyFont="1" applyFill="1" applyBorder="1" applyAlignment="1">
      <alignment horizontal="center"/>
    </xf>
    <xf numFmtId="0" fontId="1" fillId="33" borderId="29" xfId="0" applyFont="1" applyFill="1" applyBorder="1" applyAlignment="1">
      <alignment horizontal="left"/>
    </xf>
    <xf numFmtId="0" fontId="1" fillId="33" borderId="0" xfId="0" applyFont="1" applyFill="1" applyAlignment="1">
      <alignment horizontal="left"/>
    </xf>
    <xf numFmtId="0" fontId="1" fillId="33" borderId="14" xfId="0" applyFont="1" applyFill="1" applyBorder="1" applyAlignment="1">
      <alignment horizontal="left"/>
    </xf>
    <xf numFmtId="0" fontId="3" fillId="33" borderId="0" xfId="0" applyFont="1" applyFill="1" applyAlignment="1">
      <alignment horizontal="left" wrapText="1"/>
    </xf>
    <xf numFmtId="0" fontId="1" fillId="41" borderId="0" xfId="0" applyFont="1" applyFill="1" applyAlignment="1">
      <alignment wrapText="1"/>
    </xf>
    <xf numFmtId="0" fontId="1" fillId="33" borderId="55" xfId="47" applyFill="1" applyBorder="1" applyAlignment="1">
      <alignment horizontal="left"/>
    </xf>
    <xf numFmtId="0" fontId="1" fillId="33" borderId="58" xfId="47" applyFill="1" applyBorder="1" applyAlignment="1">
      <alignment horizontal="left"/>
    </xf>
    <xf numFmtId="0" fontId="1" fillId="33" borderId="45" xfId="0" applyFont="1" applyFill="1" applyBorder="1" applyAlignment="1">
      <alignment horizontal="left"/>
    </xf>
    <xf numFmtId="0" fontId="1" fillId="33" borderId="57" xfId="0" applyFont="1" applyFill="1" applyBorder="1" applyAlignment="1">
      <alignment horizontal="left"/>
    </xf>
    <xf numFmtId="0" fontId="23" fillId="33" borderId="0" xfId="0" applyFont="1" applyFill="1" applyAlignment="1">
      <alignment horizontal="center"/>
    </xf>
    <xf numFmtId="0" fontId="23" fillId="33" borderId="44" xfId="0" applyFont="1" applyFill="1" applyBorder="1" applyAlignment="1">
      <alignment horizontal="center"/>
    </xf>
    <xf numFmtId="0" fontId="23" fillId="33" borderId="29" xfId="0" applyFont="1" applyFill="1" applyBorder="1" applyAlignment="1">
      <alignment horizontal="center"/>
    </xf>
    <xf numFmtId="0" fontId="24" fillId="33" borderId="97" xfId="0" applyFont="1" applyFill="1" applyBorder="1" applyAlignment="1">
      <alignment horizontal="left" vertical="center" wrapText="1"/>
    </xf>
    <xf numFmtId="0" fontId="1" fillId="42" borderId="18" xfId="0" applyFont="1" applyFill="1" applyBorder="1" applyAlignment="1">
      <alignment horizontal="left"/>
    </xf>
    <xf numFmtId="0" fontId="1" fillId="42" borderId="49" xfId="0" applyFont="1" applyFill="1" applyBorder="1" applyAlignment="1">
      <alignment horizontal="left"/>
    </xf>
    <xf numFmtId="0" fontId="1" fillId="42" borderId="11" xfId="0" applyFont="1" applyFill="1" applyBorder="1" applyAlignment="1">
      <alignment horizontal="left"/>
    </xf>
    <xf numFmtId="4" fontId="23" fillId="0" borderId="0" xfId="37" applyNumberFormat="1" applyFont="1" applyAlignment="1">
      <alignment horizontal="left" vertical="center" wrapText="1"/>
    </xf>
    <xf numFmtId="4" fontId="23" fillId="0" borderId="0" xfId="37" applyNumberFormat="1" applyFont="1"/>
    <xf numFmtId="4" fontId="1" fillId="0" borderId="0" xfId="37" applyNumberFormat="1" applyFont="1" applyAlignment="1">
      <alignment horizontal="left" vertical="center" wrapText="1"/>
    </xf>
    <xf numFmtId="4" fontId="1" fillId="0" borderId="0" xfId="37" applyNumberFormat="1" applyFont="1"/>
    <xf numFmtId="0" fontId="23" fillId="0" borderId="0" xfId="37" applyFont="1" applyAlignment="1">
      <alignment horizontal="left" vertical="center" wrapText="1"/>
    </xf>
    <xf numFmtId="0" fontId="23" fillId="0" borderId="0" xfId="37" applyFont="1"/>
    <xf numFmtId="0" fontId="1" fillId="0" borderId="0" xfId="37" applyFont="1" applyAlignment="1">
      <alignment horizontal="left" vertical="center" wrapText="1"/>
    </xf>
    <xf numFmtId="0" fontId="1" fillId="0" borderId="0" xfId="37" applyFont="1"/>
    <xf numFmtId="4" fontId="43" fillId="33" borderId="0" xfId="0" applyNumberFormat="1" applyFont="1" applyFill="1" applyAlignment="1" applyProtection="1">
      <alignment horizontal="center" vertical="center" wrapText="1"/>
      <protection locked="0"/>
    </xf>
    <xf numFmtId="0" fontId="1" fillId="33" borderId="0" xfId="0" applyFont="1" applyFill="1" applyAlignment="1">
      <alignment horizontal="left" vertical="top" wrapText="1"/>
    </xf>
    <xf numFmtId="0" fontId="1" fillId="33" borderId="0" xfId="0" quotePrefix="1" applyFont="1" applyFill="1" applyAlignment="1">
      <alignment vertical="top" wrapText="1"/>
    </xf>
    <xf numFmtId="0" fontId="1" fillId="0" borderId="0" xfId="0" applyFont="1" applyAlignment="1">
      <alignment vertical="top" wrapText="1"/>
    </xf>
    <xf numFmtId="0" fontId="1" fillId="33" borderId="0" xfId="0" quotePrefix="1" applyFont="1" applyFill="1" applyAlignment="1">
      <alignment horizontal="left" vertical="top" wrapText="1"/>
    </xf>
  </cellXfs>
  <cellStyles count="54">
    <cellStyle name="20% - Akzent1" xfId="1" xr:uid="{00000000-0005-0000-0000-000000000000}"/>
    <cellStyle name="20% - Akzent2" xfId="2" xr:uid="{00000000-0005-0000-0000-000001000000}"/>
    <cellStyle name="20% - Akzent3" xfId="3" xr:uid="{00000000-0005-0000-0000-000002000000}"/>
    <cellStyle name="20% - Akzent4" xfId="4" xr:uid="{00000000-0005-0000-0000-000003000000}"/>
    <cellStyle name="20% - Akzent5" xfId="5" xr:uid="{00000000-0005-0000-0000-000004000000}"/>
    <cellStyle name="20% - Akzent6" xfId="6" xr:uid="{00000000-0005-0000-0000-000005000000}"/>
    <cellStyle name="40% - Akzent1" xfId="7" xr:uid="{00000000-0005-0000-0000-000006000000}"/>
    <cellStyle name="40% - Akzent2" xfId="8" xr:uid="{00000000-0005-0000-0000-000007000000}"/>
    <cellStyle name="40% - Akzent3" xfId="9" xr:uid="{00000000-0005-0000-0000-000008000000}"/>
    <cellStyle name="40% - Akzent4" xfId="10" xr:uid="{00000000-0005-0000-0000-000009000000}"/>
    <cellStyle name="40% - Akzent5" xfId="11" xr:uid="{00000000-0005-0000-0000-00000A000000}"/>
    <cellStyle name="40% - Akzent6" xfId="12" xr:uid="{00000000-0005-0000-0000-00000B000000}"/>
    <cellStyle name="60% - Akzent1" xfId="13" xr:uid="{00000000-0005-0000-0000-00000C000000}"/>
    <cellStyle name="60% - Akzent2" xfId="14" xr:uid="{00000000-0005-0000-0000-00000D000000}"/>
    <cellStyle name="60% - Akzent3" xfId="15" xr:uid="{00000000-0005-0000-0000-00000E000000}"/>
    <cellStyle name="60% - Akzent4" xfId="16" xr:uid="{00000000-0005-0000-0000-00000F000000}"/>
    <cellStyle name="60% - Akzent5" xfId="17" xr:uid="{00000000-0005-0000-0000-000010000000}"/>
    <cellStyle name="60% - Akzent6" xfId="18" xr:uid="{00000000-0005-0000-0000-000011000000}"/>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Dezimal_T 2.2 Anlage 2 EGV_Objektliste-neu" xfId="27" xr:uid="{00000000-0005-0000-0000-00001A000000}"/>
    <cellStyle name="Eingabe" xfId="28" builtinId="20" customBuiltin="1"/>
    <cellStyle name="Ergebnis" xfId="29" builtinId="25" customBuiltin="1"/>
    <cellStyle name="Erklärender Text" xfId="30" builtinId="53" customBuiltin="1"/>
    <cellStyle name="Euro" xfId="31" xr:uid="{00000000-0005-0000-0000-00001E000000}"/>
    <cellStyle name="Euro 2" xfId="48" xr:uid="{00000000-0005-0000-0000-00001F000000}"/>
    <cellStyle name="Gut" xfId="32" builtinId="26" customBuiltin="1"/>
    <cellStyle name="Komma" xfId="46" builtinId="3"/>
    <cellStyle name="Komma 2" xfId="50" xr:uid="{00000000-0005-0000-0000-000022000000}"/>
    <cellStyle name="Neutral" xfId="33" builtinId="28" customBuiltin="1"/>
    <cellStyle name="Notiz" xfId="34" builtinId="10" customBuiltin="1"/>
    <cellStyle name="Prozent" xfId="35" builtinId="5"/>
    <cellStyle name="Schlecht" xfId="36" builtinId="27" customBuiltin="1"/>
    <cellStyle name="Standard" xfId="0" builtinId="0"/>
    <cellStyle name="Standard 2" xfId="47" xr:uid="{00000000-0005-0000-0000-000028000000}"/>
    <cellStyle name="Standard_HeKo" xfId="52" xr:uid="{00000000-0005-0000-0000-000029000000}"/>
    <cellStyle name="Standard_T 2.2 Anlage 2 EGV_Objektliste-neu" xfId="37" xr:uid="{00000000-0005-0000-0000-00002A000000}"/>
    <cellStyle name="Standard_T 2.2 Anlage 2 EGV_Objektliste-neu 2" xfId="49" xr:uid="{00000000-0005-0000-0000-00002B000000}"/>
    <cellStyle name="Überschrift" xfId="38" builtinId="15" customBuiltin="1"/>
    <cellStyle name="Überschrift 1" xfId="39" builtinId="16" customBuiltin="1"/>
    <cellStyle name="Überschrift 2" xfId="40" builtinId="17" customBuiltin="1"/>
    <cellStyle name="Überschrift 3" xfId="41" builtinId="18" customBuiltin="1"/>
    <cellStyle name="Überschrift 4" xfId="42" builtinId="19" customBuiltin="1"/>
    <cellStyle name="Verknüpfte Zelle" xfId="43" builtinId="24" customBuiltin="1"/>
    <cellStyle name="Währung" xfId="53" builtinId="4"/>
    <cellStyle name="Währung 2" xfId="51" xr:uid="{00000000-0005-0000-0000-000033000000}"/>
    <cellStyle name="Warnender Text" xfId="44" builtinId="11" customBuiltin="1"/>
    <cellStyle name="Zelle überprüfen" xfId="45" builtinId="23" customBuiltin="1"/>
  </cellStyles>
  <dxfs count="10">
    <dxf>
      <font>
        <color rgb="FFFF0000"/>
      </font>
    </dxf>
    <dxf>
      <font>
        <color rgb="FF00B050"/>
      </font>
    </dxf>
    <dxf>
      <font>
        <color rgb="FF00B050"/>
      </font>
    </dxf>
    <dxf>
      <font>
        <color rgb="FFFF0000"/>
      </font>
    </dxf>
    <dxf>
      <font>
        <color rgb="FFFF0000"/>
      </font>
    </dxf>
    <dxf>
      <font>
        <color rgb="FF00B050"/>
      </font>
    </dxf>
    <dxf>
      <font>
        <color rgb="FFFF0000"/>
      </font>
    </dxf>
    <dxf>
      <font>
        <color rgb="FF00B050"/>
      </font>
    </dxf>
    <dxf>
      <font>
        <color rgb="FFFF0000"/>
      </font>
    </dxf>
    <dxf>
      <font>
        <color rgb="FF00B050"/>
      </font>
    </dxf>
  </dxfs>
  <tableStyles count="0" defaultTableStyle="TableStyleMedium2" defaultPivotStyle="PivotStyleLight16"/>
  <colors>
    <mruColors>
      <color rgb="FF99CCFF"/>
      <color rgb="FF3399FF"/>
      <color rgb="FF808000"/>
      <color rgb="FFCCCC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Verlauf der Einsparungen</a:t>
            </a:r>
          </a:p>
        </c:rich>
      </c:tx>
      <c:overlay val="0"/>
    </c:title>
    <c:autoTitleDeleted val="0"/>
    <c:plotArea>
      <c:layout/>
      <c:lineChart>
        <c:grouping val="standard"/>
        <c:varyColors val="0"/>
        <c:ser>
          <c:idx val="0"/>
          <c:order val="0"/>
          <c:tx>
            <c:strRef>
              <c:f>'Übersicht Jahre'!$C$16</c:f>
              <c:strCache>
                <c:ptCount val="1"/>
                <c:pt idx="0">
                  <c:v>Einsparung
Liegenschaft IST [€]</c:v>
                </c:pt>
              </c:strCache>
            </c:strRef>
          </c:tx>
          <c:spPr>
            <a:ln>
              <a:solidFill>
                <a:srgbClr val="00B050"/>
              </a:solidFill>
            </a:ln>
          </c:spPr>
          <c:marker>
            <c:symbol val="square"/>
            <c:size val="5"/>
            <c:spPr>
              <a:solidFill>
                <a:srgbClr val="00B050"/>
              </a:solidFill>
              <a:ln>
                <a:solidFill>
                  <a:srgbClr val="00B050"/>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Jahre'!$C$17:$C$28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0-604C-4C23-89CC-51AF78415F8C}"/>
            </c:ext>
          </c:extLst>
        </c:ser>
        <c:ser>
          <c:idx val="1"/>
          <c:order val="1"/>
          <c:tx>
            <c:strRef>
              <c:f>'Übersicht Jahre'!$D$16</c:f>
              <c:strCache>
                <c:ptCount val="1"/>
                <c:pt idx="0">
                  <c:v>Einsparung Liegenschaft SOLL [€]</c:v>
                </c:pt>
              </c:strCache>
            </c:strRef>
          </c:tx>
          <c:spPr>
            <a:ln>
              <a:solidFill>
                <a:srgbClr val="00B050"/>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Jahre'!$D$17:$D$28</c:f>
              <c:numCache>
                <c:formatCode>#,##0.00</c:formatCode>
                <c:ptCount val="12"/>
                <c:pt idx="0">
                  <c:v>0</c:v>
                </c:pt>
                <c:pt idx="1">
                  <c:v>0</c:v>
                </c:pt>
                <c:pt idx="2">
                  <c:v>0</c:v>
                </c:pt>
                <c:pt idx="3">
                  <c:v>0</c:v>
                </c:pt>
                <c:pt idx="4">
                  <c:v>0</c:v>
                </c:pt>
                <c:pt idx="5">
                  <c:v>0</c:v>
                </c:pt>
                <c:pt idx="6">
                  <c:v>0</c:v>
                </c:pt>
                <c:pt idx="7">
                  <c:v>0</c:v>
                </c:pt>
                <c:pt idx="8">
                  <c:v>0</c:v>
                </c:pt>
                <c:pt idx="9">
                  <c:v>0</c:v>
                </c:pt>
                <c:pt idx="10">
                  <c:v>0</c:v>
                </c:pt>
                <c:pt idx="11">
                  <c:v>0</c:v>
                </c:pt>
              </c:numCache>
            </c:numRef>
          </c:val>
          <c:smooth val="0"/>
          <c:extLst>
            <c:ext xmlns:c16="http://schemas.microsoft.com/office/drawing/2014/chart" uri="{C3380CC4-5D6E-409C-BE32-E72D297353CC}">
              <c16:uniqueId val="{00000001-604C-4C23-89CC-51AF78415F8C}"/>
            </c:ext>
          </c:extLst>
        </c:ser>
        <c:ser>
          <c:idx val="2"/>
          <c:order val="2"/>
          <c:tx>
            <c:strRef>
              <c:f>'Übersicht Jahre'!$E$16</c:f>
              <c:strCache>
                <c:ptCount val="1"/>
                <c:pt idx="0">
                  <c:v>Einsparung Wärme IST [€]</c:v>
                </c:pt>
              </c:strCache>
            </c:strRef>
          </c:tx>
          <c:spPr>
            <a:ln w="12700">
              <a:solidFill>
                <a:schemeClr val="accent6">
                  <a:lumMod val="75000"/>
                </a:schemeClr>
              </a:solidFill>
            </a:ln>
          </c:spPr>
          <c:marker>
            <c:symbol val="square"/>
            <c:size val="5"/>
            <c:spPr>
              <a:solidFill>
                <a:schemeClr val="accent6">
                  <a:lumMod val="75000"/>
                </a:schemeClr>
              </a:solidFill>
              <a:ln>
                <a:solidFill>
                  <a:schemeClr val="accent6">
                    <a:lumMod val="75000"/>
                  </a:schemeClr>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Jahre'!$E$17:$E$28</c:f>
              <c:numCache>
                <c:formatCode>#,##0.00</c:formatCode>
                <c:ptCount val="12"/>
              </c:numCache>
            </c:numRef>
          </c:val>
          <c:smooth val="0"/>
          <c:extLst>
            <c:ext xmlns:c16="http://schemas.microsoft.com/office/drawing/2014/chart" uri="{C3380CC4-5D6E-409C-BE32-E72D297353CC}">
              <c16:uniqueId val="{00000002-604C-4C23-89CC-51AF78415F8C}"/>
            </c:ext>
          </c:extLst>
        </c:ser>
        <c:ser>
          <c:idx val="3"/>
          <c:order val="3"/>
          <c:tx>
            <c:strRef>
              <c:f>'Übersicht Jahre'!$F$16</c:f>
              <c:strCache>
                <c:ptCount val="1"/>
                <c:pt idx="0">
                  <c:v>Einsparung Wärme SOLL [€]</c:v>
                </c:pt>
              </c:strCache>
            </c:strRef>
          </c:tx>
          <c:spPr>
            <a:ln w="12700">
              <a:solidFill>
                <a:schemeClr val="accent6">
                  <a:lumMod val="75000"/>
                </a:schemeClr>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Jahre'!$F$17:$F$28</c:f>
              <c:numCache>
                <c:formatCode>#,##0.00</c:formatCode>
                <c:ptCount val="12"/>
              </c:numCache>
            </c:numRef>
          </c:val>
          <c:smooth val="0"/>
          <c:extLst>
            <c:ext xmlns:c16="http://schemas.microsoft.com/office/drawing/2014/chart" uri="{C3380CC4-5D6E-409C-BE32-E72D297353CC}">
              <c16:uniqueId val="{00000003-604C-4C23-89CC-51AF78415F8C}"/>
            </c:ext>
          </c:extLst>
        </c:ser>
        <c:ser>
          <c:idx val="4"/>
          <c:order val="4"/>
          <c:tx>
            <c:strRef>
              <c:f>'Übersicht Jahre'!$G$16</c:f>
              <c:strCache>
                <c:ptCount val="1"/>
                <c:pt idx="0">
                  <c:v>Einsparung Strom IST [€]</c:v>
                </c:pt>
              </c:strCache>
            </c:strRef>
          </c:tx>
          <c:spPr>
            <a:ln w="12700">
              <a:solidFill>
                <a:srgbClr val="808000"/>
              </a:solidFill>
            </a:ln>
          </c:spPr>
          <c:marker>
            <c:symbol val="square"/>
            <c:size val="5"/>
            <c:spPr>
              <a:solidFill>
                <a:srgbClr val="808000"/>
              </a:solidFill>
              <a:ln>
                <a:solidFill>
                  <a:srgbClr val="808000"/>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Jahre'!$G$17:$G$28</c:f>
              <c:numCache>
                <c:formatCode>#,##0.00</c:formatCode>
                <c:ptCount val="12"/>
              </c:numCache>
            </c:numRef>
          </c:val>
          <c:smooth val="0"/>
          <c:extLst>
            <c:ext xmlns:c16="http://schemas.microsoft.com/office/drawing/2014/chart" uri="{C3380CC4-5D6E-409C-BE32-E72D297353CC}">
              <c16:uniqueId val="{00000004-604C-4C23-89CC-51AF78415F8C}"/>
            </c:ext>
          </c:extLst>
        </c:ser>
        <c:ser>
          <c:idx val="5"/>
          <c:order val="5"/>
          <c:tx>
            <c:strRef>
              <c:f>'Übersicht Jahre'!$H$16</c:f>
              <c:strCache>
                <c:ptCount val="1"/>
                <c:pt idx="0">
                  <c:v>Einsparung Strom SOLL [€]</c:v>
                </c:pt>
              </c:strCache>
            </c:strRef>
          </c:tx>
          <c:spPr>
            <a:ln w="12700">
              <a:solidFill>
                <a:srgbClr val="808000"/>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Jahre'!$H$17:$H$28</c:f>
              <c:numCache>
                <c:formatCode>#,##0.00</c:formatCode>
                <c:ptCount val="12"/>
              </c:numCache>
            </c:numRef>
          </c:val>
          <c:smooth val="0"/>
          <c:extLst>
            <c:ext xmlns:c16="http://schemas.microsoft.com/office/drawing/2014/chart" uri="{C3380CC4-5D6E-409C-BE32-E72D297353CC}">
              <c16:uniqueId val="{00000005-604C-4C23-89CC-51AF78415F8C}"/>
            </c:ext>
          </c:extLst>
        </c:ser>
        <c:ser>
          <c:idx val="6"/>
          <c:order val="6"/>
          <c:tx>
            <c:strRef>
              <c:f>'Übersicht Jahre'!$I$16</c:f>
              <c:strCache>
                <c:ptCount val="1"/>
                <c:pt idx="0">
                  <c:v>Einsparung Wasser / Abwasser IST [€]</c:v>
                </c:pt>
              </c:strCache>
            </c:strRef>
          </c:tx>
          <c:spPr>
            <a:ln w="12700">
              <a:solidFill>
                <a:srgbClr val="3399FF"/>
              </a:solidFill>
            </a:ln>
          </c:spPr>
          <c:marker>
            <c:symbol val="square"/>
            <c:size val="5"/>
            <c:spPr>
              <a:solidFill>
                <a:srgbClr val="3399FF"/>
              </a:solidFill>
              <a:ln>
                <a:solidFill>
                  <a:srgbClr val="3399FF"/>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Jahre'!$I$17:$I$28</c:f>
              <c:numCache>
                <c:formatCode>#,##0.00</c:formatCode>
                <c:ptCount val="12"/>
              </c:numCache>
            </c:numRef>
          </c:val>
          <c:smooth val="0"/>
          <c:extLst>
            <c:ext xmlns:c16="http://schemas.microsoft.com/office/drawing/2014/chart" uri="{C3380CC4-5D6E-409C-BE32-E72D297353CC}">
              <c16:uniqueId val="{00000006-604C-4C23-89CC-51AF78415F8C}"/>
            </c:ext>
          </c:extLst>
        </c:ser>
        <c:ser>
          <c:idx val="7"/>
          <c:order val="7"/>
          <c:tx>
            <c:strRef>
              <c:f>'Übersicht Jahre'!$J$16</c:f>
              <c:strCache>
                <c:ptCount val="1"/>
                <c:pt idx="0">
                  <c:v>Einsparung Wasser / Abwasser SOLL [€]</c:v>
                </c:pt>
              </c:strCache>
            </c:strRef>
          </c:tx>
          <c:spPr>
            <a:ln w="12700">
              <a:solidFill>
                <a:srgbClr val="3399FF"/>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Jahre'!$J$17:$J$28</c:f>
              <c:numCache>
                <c:formatCode>#,##0.00</c:formatCode>
                <c:ptCount val="12"/>
              </c:numCache>
            </c:numRef>
          </c:val>
          <c:smooth val="0"/>
          <c:extLst>
            <c:ext xmlns:c16="http://schemas.microsoft.com/office/drawing/2014/chart" uri="{C3380CC4-5D6E-409C-BE32-E72D297353CC}">
              <c16:uniqueId val="{00000007-604C-4C23-89CC-51AF78415F8C}"/>
            </c:ext>
          </c:extLst>
        </c:ser>
        <c:ser>
          <c:idx val="8"/>
          <c:order val="8"/>
          <c:tx>
            <c:strRef>
              <c:f>'Übersicht Jahre'!$K$16</c:f>
              <c:strCache>
                <c:ptCount val="1"/>
                <c:pt idx="0">
                  <c:v>Einsparung Sonstiges IST [€]</c:v>
                </c:pt>
              </c:strCache>
            </c:strRef>
          </c:tx>
          <c:spPr>
            <a:ln w="12700">
              <a:solidFill>
                <a:schemeClr val="bg1">
                  <a:lumMod val="65000"/>
                </a:schemeClr>
              </a:solidFill>
            </a:ln>
          </c:spPr>
          <c:marker>
            <c:symbol val="square"/>
            <c:size val="5"/>
            <c:spPr>
              <a:solidFill>
                <a:schemeClr val="bg1">
                  <a:lumMod val="65000"/>
                </a:schemeClr>
              </a:solidFill>
              <a:ln>
                <a:solidFill>
                  <a:schemeClr val="bg1">
                    <a:lumMod val="65000"/>
                  </a:schemeClr>
                </a:solidFill>
              </a:ln>
            </c:spPr>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Jahre'!$K$17:$K$28</c:f>
              <c:numCache>
                <c:formatCode>#,##0.00</c:formatCode>
                <c:ptCount val="12"/>
              </c:numCache>
            </c:numRef>
          </c:val>
          <c:smooth val="0"/>
          <c:extLst>
            <c:ext xmlns:c16="http://schemas.microsoft.com/office/drawing/2014/chart" uri="{C3380CC4-5D6E-409C-BE32-E72D297353CC}">
              <c16:uniqueId val="{00000008-604C-4C23-89CC-51AF78415F8C}"/>
            </c:ext>
          </c:extLst>
        </c:ser>
        <c:ser>
          <c:idx val="9"/>
          <c:order val="9"/>
          <c:tx>
            <c:strRef>
              <c:f>'Übersicht Jahre'!$L$16</c:f>
              <c:strCache>
                <c:ptCount val="1"/>
                <c:pt idx="0">
                  <c:v>Einsparung Sonstiges SOLL [€]</c:v>
                </c:pt>
              </c:strCache>
            </c:strRef>
          </c:tx>
          <c:spPr>
            <a:ln w="12700">
              <a:solidFill>
                <a:schemeClr val="bg1">
                  <a:lumMod val="65000"/>
                </a:schemeClr>
              </a:solidFill>
            </a:ln>
          </c:spPr>
          <c:marker>
            <c:symbol val="none"/>
          </c:marker>
          <c:cat>
            <c:numRef>
              <c:f>'Übersicht Jahre'!$A$17:$A$28</c:f>
              <c:numCache>
                <c:formatCode>General</c:formatCode>
                <c:ptCount val="12"/>
                <c:pt idx="0">
                  <c:v>2026</c:v>
                </c:pt>
                <c:pt idx="1">
                  <c:v>2027</c:v>
                </c:pt>
                <c:pt idx="2">
                  <c:v>2028</c:v>
                </c:pt>
                <c:pt idx="3">
                  <c:v>2029</c:v>
                </c:pt>
                <c:pt idx="4">
                  <c:v>2030</c:v>
                </c:pt>
                <c:pt idx="5">
                  <c:v>2031</c:v>
                </c:pt>
                <c:pt idx="6">
                  <c:v>2032</c:v>
                </c:pt>
                <c:pt idx="7">
                  <c:v>2033</c:v>
                </c:pt>
                <c:pt idx="8">
                  <c:v>2034</c:v>
                </c:pt>
                <c:pt idx="9">
                  <c:v>2035</c:v>
                </c:pt>
                <c:pt idx="10">
                  <c:v>2036</c:v>
                </c:pt>
                <c:pt idx="11">
                  <c:v>2037</c:v>
                </c:pt>
              </c:numCache>
            </c:numRef>
          </c:cat>
          <c:val>
            <c:numRef>
              <c:f>'Übersicht Jahre'!$L$17:$L$28</c:f>
              <c:numCache>
                <c:formatCode>#,##0.00</c:formatCode>
                <c:ptCount val="12"/>
              </c:numCache>
            </c:numRef>
          </c:val>
          <c:smooth val="0"/>
          <c:extLst>
            <c:ext xmlns:c16="http://schemas.microsoft.com/office/drawing/2014/chart" uri="{C3380CC4-5D6E-409C-BE32-E72D297353CC}">
              <c16:uniqueId val="{00000009-604C-4C23-89CC-51AF78415F8C}"/>
            </c:ext>
          </c:extLst>
        </c:ser>
        <c:dLbls>
          <c:showLegendKey val="0"/>
          <c:showVal val="0"/>
          <c:showCatName val="0"/>
          <c:showSerName val="0"/>
          <c:showPercent val="0"/>
          <c:showBubbleSize val="0"/>
        </c:dLbls>
        <c:marker val="1"/>
        <c:smooth val="0"/>
        <c:axId val="117054848"/>
        <c:axId val="117060736"/>
      </c:lineChart>
      <c:lineChart>
        <c:grouping val="standard"/>
        <c:varyColors val="0"/>
        <c:ser>
          <c:idx val="10"/>
          <c:order val="10"/>
          <c:tx>
            <c:v>GTZ [Kd]</c:v>
          </c:tx>
          <c:spPr>
            <a:ln w="19050">
              <a:prstDash val="dash"/>
            </a:ln>
          </c:spPr>
          <c:marker>
            <c:symbol val="none"/>
          </c:marker>
          <c:val>
            <c:numRef>
              <c:f>'Übersicht Jahre'!$D$69:$D$80</c:f>
              <c:numCache>
                <c:formatCode>#,##0</c:formatCode>
                <c:ptCount val="12"/>
              </c:numCache>
            </c:numRef>
          </c:val>
          <c:smooth val="0"/>
          <c:extLst>
            <c:ext xmlns:c16="http://schemas.microsoft.com/office/drawing/2014/chart" uri="{C3380CC4-5D6E-409C-BE32-E72D297353CC}">
              <c16:uniqueId val="{0000000A-604C-4C23-89CC-51AF78415F8C}"/>
            </c:ext>
          </c:extLst>
        </c:ser>
        <c:dLbls>
          <c:showLegendKey val="0"/>
          <c:showVal val="0"/>
          <c:showCatName val="0"/>
          <c:showSerName val="0"/>
          <c:showPercent val="0"/>
          <c:showBubbleSize val="0"/>
        </c:dLbls>
        <c:marker val="1"/>
        <c:smooth val="0"/>
        <c:axId val="117064064"/>
        <c:axId val="117062272"/>
      </c:lineChart>
      <c:catAx>
        <c:axId val="117054848"/>
        <c:scaling>
          <c:orientation val="minMax"/>
        </c:scaling>
        <c:delete val="0"/>
        <c:axPos val="b"/>
        <c:numFmt formatCode="General" sourceLinked="1"/>
        <c:majorTickMark val="out"/>
        <c:minorTickMark val="none"/>
        <c:tickLblPos val="nextTo"/>
        <c:crossAx val="117060736"/>
        <c:crosses val="autoZero"/>
        <c:auto val="1"/>
        <c:lblAlgn val="ctr"/>
        <c:lblOffset val="100"/>
        <c:noMultiLvlLbl val="0"/>
      </c:catAx>
      <c:valAx>
        <c:axId val="117060736"/>
        <c:scaling>
          <c:orientation val="minMax"/>
        </c:scaling>
        <c:delete val="0"/>
        <c:axPos val="l"/>
        <c:majorGridlines/>
        <c:numFmt formatCode="#,##0.00" sourceLinked="1"/>
        <c:majorTickMark val="out"/>
        <c:minorTickMark val="none"/>
        <c:tickLblPos val="nextTo"/>
        <c:crossAx val="117054848"/>
        <c:crosses val="autoZero"/>
        <c:crossBetween val="between"/>
      </c:valAx>
      <c:valAx>
        <c:axId val="117062272"/>
        <c:scaling>
          <c:orientation val="minMax"/>
          <c:min val="0"/>
        </c:scaling>
        <c:delete val="0"/>
        <c:axPos val="r"/>
        <c:numFmt formatCode="#,##0" sourceLinked="1"/>
        <c:majorTickMark val="out"/>
        <c:minorTickMark val="none"/>
        <c:tickLblPos val="nextTo"/>
        <c:crossAx val="117064064"/>
        <c:crosses val="max"/>
        <c:crossBetween val="between"/>
      </c:valAx>
      <c:catAx>
        <c:axId val="117064064"/>
        <c:scaling>
          <c:orientation val="minMax"/>
        </c:scaling>
        <c:delete val="1"/>
        <c:axPos val="b"/>
        <c:majorTickMark val="out"/>
        <c:minorTickMark val="none"/>
        <c:tickLblPos val="nextTo"/>
        <c:crossAx val="117062272"/>
        <c:crosses val="autoZero"/>
        <c:auto val="1"/>
        <c:lblAlgn val="ctr"/>
        <c:lblOffset val="100"/>
        <c:noMultiLvlLbl val="0"/>
      </c:cat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1" i="0" u="none" strike="noStrike" baseline="0">
                <a:solidFill>
                  <a:srgbClr val="000000"/>
                </a:solidFill>
                <a:latin typeface="Arial"/>
                <a:ea typeface="Arial"/>
                <a:cs typeface="Arial"/>
              </a:defRPr>
            </a:pPr>
            <a:r>
              <a:rPr lang="de-DE"/>
              <a:t>Korrelation Nutzwärmeverbrauch - GTZ</a:t>
            </a:r>
          </a:p>
        </c:rich>
      </c:tx>
      <c:layout>
        <c:manualLayout>
          <c:xMode val="edge"/>
          <c:yMode val="edge"/>
          <c:x val="0.3245341614906832"/>
          <c:y val="3.5294117647058823E-2"/>
        </c:manualLayout>
      </c:layout>
      <c:overlay val="0"/>
      <c:spPr>
        <a:noFill/>
        <a:ln w="25400">
          <a:noFill/>
        </a:ln>
      </c:spPr>
    </c:title>
    <c:autoTitleDeleted val="0"/>
    <c:plotArea>
      <c:layout>
        <c:manualLayout>
          <c:layoutTarget val="inner"/>
          <c:xMode val="edge"/>
          <c:yMode val="edge"/>
          <c:x val="0.1150439747663121"/>
          <c:y val="0.11176488752054782"/>
          <c:w val="0.86024844720496896"/>
          <c:h val="0.74117753500909789"/>
        </c:manualLayout>
      </c:layout>
      <c:scatterChart>
        <c:scatterStyle val="lineMarker"/>
        <c:varyColors val="0"/>
        <c:ser>
          <c:idx val="5"/>
          <c:order val="0"/>
          <c:spPr>
            <a:ln w="28575">
              <a:noFill/>
            </a:ln>
          </c:spPr>
          <c:marker>
            <c:symbol val="circle"/>
            <c:size val="5"/>
            <c:spPr>
              <a:solidFill>
                <a:srgbClr val="800000"/>
              </a:solidFill>
              <a:ln>
                <a:solidFill>
                  <a:srgbClr val="800000"/>
                </a:solidFill>
                <a:prstDash val="solid"/>
              </a:ln>
            </c:spPr>
          </c:marker>
          <c:trendline>
            <c:spPr>
              <a:ln w="25400">
                <a:solidFill>
                  <a:srgbClr val="000000"/>
                </a:solidFill>
                <a:prstDash val="solid"/>
              </a:ln>
            </c:spPr>
            <c:trendlineType val="linear"/>
            <c:dispRSqr val="1"/>
            <c:dispEq val="1"/>
            <c:trendlineLbl>
              <c:layout>
                <c:manualLayout>
                  <c:x val="0.29813893877300424"/>
                  <c:y val="-0.19531638163064011"/>
                </c:manualLayout>
              </c:layout>
              <c:numFmt formatCode="General" sourceLinked="0"/>
              <c:spPr>
                <a:noFill/>
                <a:ln w="25400">
                  <a:noFill/>
                </a:ln>
              </c:spPr>
              <c:txPr>
                <a:bodyPr/>
                <a:lstStyle/>
                <a:p>
                  <a:pPr>
                    <a:defRPr sz="1200" b="0" i="0" u="none" strike="noStrike" baseline="0">
                      <a:solidFill>
                        <a:srgbClr val="000000"/>
                      </a:solidFill>
                      <a:latin typeface="Arial"/>
                      <a:ea typeface="Arial"/>
                      <a:cs typeface="Arial"/>
                    </a:defRPr>
                  </a:pPr>
                  <a:endParaRPr lang="de-DE"/>
                </a:p>
              </c:txPr>
            </c:trendlineLbl>
          </c:trendline>
          <c:xVal>
            <c:numRef>
              <c:f>Witterungsbereinigung!$F$37:$F$48</c:f>
              <c:numCache>
                <c:formatCode>#,##0</c:formatCode>
                <c:ptCount val="12"/>
                <c:pt idx="0">
                  <c:v>0</c:v>
                </c:pt>
                <c:pt idx="1">
                  <c:v>0</c:v>
                </c:pt>
                <c:pt idx="2">
                  <c:v>0</c:v>
                </c:pt>
                <c:pt idx="3">
                  <c:v>0</c:v>
                </c:pt>
                <c:pt idx="4">
                  <c:v>0</c:v>
                </c:pt>
                <c:pt idx="5">
                  <c:v>0</c:v>
                </c:pt>
                <c:pt idx="6">
                  <c:v>0</c:v>
                </c:pt>
                <c:pt idx="7">
                  <c:v>0</c:v>
                </c:pt>
                <c:pt idx="8">
                  <c:v>0</c:v>
                </c:pt>
                <c:pt idx="9">
                  <c:v>0</c:v>
                </c:pt>
                <c:pt idx="10">
                  <c:v>0</c:v>
                </c:pt>
                <c:pt idx="11">
                  <c:v>0</c:v>
                </c:pt>
              </c:numCache>
            </c:numRef>
          </c:xVal>
          <c:yVal>
            <c:numRef>
              <c:f>Witterungsbereinigung!$E$56:$E$67</c:f>
              <c:numCache>
                <c:formatCode>#,##0.00000</c:formatCode>
                <c:ptCount val="12"/>
                <c:pt idx="0">
                  <c:v>0</c:v>
                </c:pt>
                <c:pt idx="1">
                  <c:v>0</c:v>
                </c:pt>
                <c:pt idx="2">
                  <c:v>0</c:v>
                </c:pt>
                <c:pt idx="3">
                  <c:v>0</c:v>
                </c:pt>
                <c:pt idx="4">
                  <c:v>0</c:v>
                </c:pt>
                <c:pt idx="5">
                  <c:v>0</c:v>
                </c:pt>
                <c:pt idx="6">
                  <c:v>0</c:v>
                </c:pt>
                <c:pt idx="7">
                  <c:v>0</c:v>
                </c:pt>
                <c:pt idx="8">
                  <c:v>0</c:v>
                </c:pt>
                <c:pt idx="9">
                  <c:v>0</c:v>
                </c:pt>
                <c:pt idx="10">
                  <c:v>0</c:v>
                </c:pt>
                <c:pt idx="11">
                  <c:v>0</c:v>
                </c:pt>
              </c:numCache>
            </c:numRef>
          </c:yVal>
          <c:smooth val="0"/>
          <c:extLst>
            <c:ext xmlns:c16="http://schemas.microsoft.com/office/drawing/2014/chart" uri="{C3380CC4-5D6E-409C-BE32-E72D297353CC}">
              <c16:uniqueId val="{00000000-D14A-4690-B711-CC3E5DD04691}"/>
            </c:ext>
          </c:extLst>
        </c:ser>
        <c:dLbls>
          <c:showLegendKey val="0"/>
          <c:showVal val="0"/>
          <c:showCatName val="0"/>
          <c:showSerName val="0"/>
          <c:showPercent val="0"/>
          <c:showBubbleSize val="0"/>
        </c:dLbls>
        <c:axId val="122181504"/>
        <c:axId val="122191872"/>
      </c:scatterChart>
      <c:valAx>
        <c:axId val="122181504"/>
        <c:scaling>
          <c:orientation val="minMax"/>
          <c:max val="800"/>
          <c:min val="0"/>
        </c:scaling>
        <c:delete val="0"/>
        <c:axPos val="b"/>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GTZ [K d]</a:t>
                </a:r>
              </a:p>
            </c:rich>
          </c:tx>
          <c:layout>
            <c:manualLayout>
              <c:xMode val="edge"/>
              <c:yMode val="edge"/>
              <c:x val="0.50465838509316774"/>
              <c:y val="0.92647182337501921"/>
            </c:manualLayout>
          </c:layout>
          <c:overlay val="0"/>
          <c:spPr>
            <a:noFill/>
            <a:ln w="25400">
              <a:noFill/>
            </a:ln>
          </c:spPr>
        </c:title>
        <c:numFmt formatCode="#,##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191872"/>
        <c:crossesAt val="0"/>
        <c:crossBetween val="midCat"/>
        <c:majorUnit val="100"/>
        <c:minorUnit val="50"/>
      </c:valAx>
      <c:valAx>
        <c:axId val="122191872"/>
        <c:scaling>
          <c:orientation val="minMax"/>
          <c:min val="0"/>
        </c:scaling>
        <c:delete val="0"/>
        <c:axPos val="l"/>
        <c:majorGridlines>
          <c:spPr>
            <a:ln w="3175">
              <a:solidFill>
                <a:srgbClr val="000000"/>
              </a:solidFill>
              <a:prstDash val="sysDash"/>
            </a:ln>
          </c:spPr>
        </c:majorGridlines>
        <c:title>
          <c:tx>
            <c:rich>
              <a:bodyPr/>
              <a:lstStyle/>
              <a:p>
                <a:pPr>
                  <a:defRPr sz="800" b="1" i="0" u="none" strike="noStrike" baseline="0">
                    <a:solidFill>
                      <a:srgbClr val="000000"/>
                    </a:solidFill>
                    <a:latin typeface="Arial"/>
                    <a:ea typeface="Arial"/>
                    <a:cs typeface="Arial"/>
                  </a:defRPr>
                </a:pPr>
                <a:r>
                  <a:rPr lang="de-DE"/>
                  <a:t>Verbrauch [MWh]</a:t>
                </a:r>
              </a:p>
            </c:rich>
          </c:tx>
          <c:layout>
            <c:manualLayout>
              <c:xMode val="edge"/>
              <c:yMode val="edge"/>
              <c:x val="7.763975155279503E-3"/>
              <c:y val="0.33529473521692138"/>
            </c:manualLayout>
          </c:layout>
          <c:overlay val="0"/>
          <c:spPr>
            <a:noFill/>
            <a:ln w="25400">
              <a:noFill/>
            </a:ln>
          </c:spPr>
        </c:title>
        <c:numFmt formatCode="#,##0.00000" sourceLinked="1"/>
        <c:majorTickMark val="out"/>
        <c:minorTickMark val="out"/>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22181504"/>
        <c:crossesAt val="0"/>
        <c:crossBetween val="midCat"/>
      </c:valAx>
      <c:spPr>
        <a:no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xdr:from>
      <xdr:col>0</xdr:col>
      <xdr:colOff>202729</xdr:colOff>
      <xdr:row>30</xdr:row>
      <xdr:rowOff>96785</xdr:rowOff>
    </xdr:from>
    <xdr:to>
      <xdr:col>10</xdr:col>
      <xdr:colOff>602779</xdr:colOff>
      <xdr:row>63</xdr:row>
      <xdr:rowOff>68209</xdr:rowOff>
    </xdr:to>
    <xdr:graphicFrame macro="">
      <xdr:nvGraphicFramePr>
        <xdr:cNvPr id="9" name="Diagramm 8" title="Verlauf der Einsparungen">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69</xdr:row>
      <xdr:rowOff>0</xdr:rowOff>
    </xdr:from>
    <xdr:to>
      <xdr:col>6</xdr:col>
      <xdr:colOff>0</xdr:colOff>
      <xdr:row>86</xdr:row>
      <xdr:rowOff>0</xdr:rowOff>
    </xdr:to>
    <xdr:graphicFrame macro="">
      <xdr:nvGraphicFramePr>
        <xdr:cNvPr id="2" name="Chart 1">
          <a:extLst>
            <a:ext uri="{FF2B5EF4-FFF2-40B4-BE49-F238E27FC236}">
              <a16:creationId xmlns:a16="http://schemas.microsoft.com/office/drawing/2014/main" id="{00000000-0008-0000-03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476250</xdr:colOff>
      <xdr:row>110</xdr:row>
      <xdr:rowOff>47625</xdr:rowOff>
    </xdr:from>
    <xdr:to>
      <xdr:col>4</xdr:col>
      <xdr:colOff>885825</xdr:colOff>
      <xdr:row>112</xdr:row>
      <xdr:rowOff>152400</xdr:rowOff>
    </xdr:to>
    <xdr:cxnSp macro="">
      <xdr:nvCxnSpPr>
        <xdr:cNvPr id="5" name="Gerade Verbindung mit Pfeil 4">
          <a:extLst>
            <a:ext uri="{FF2B5EF4-FFF2-40B4-BE49-F238E27FC236}">
              <a16:creationId xmlns:a16="http://schemas.microsoft.com/office/drawing/2014/main" id="{00000000-0008-0000-0300-000005000000}"/>
            </a:ext>
          </a:extLst>
        </xdr:cNvPr>
        <xdr:cNvCxnSpPr/>
      </xdr:nvCxnSpPr>
      <xdr:spPr>
        <a:xfrm>
          <a:off x="5219700" y="21507450"/>
          <a:ext cx="409575" cy="4381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4</xdr:col>
      <xdr:colOff>38100</xdr:colOff>
      <xdr:row>111</xdr:row>
      <xdr:rowOff>123825</xdr:rowOff>
    </xdr:from>
    <xdr:to>
      <xdr:col>4</xdr:col>
      <xdr:colOff>876300</xdr:colOff>
      <xdr:row>112</xdr:row>
      <xdr:rowOff>276225</xdr:rowOff>
    </xdr:to>
    <xdr:cxnSp macro="">
      <xdr:nvCxnSpPr>
        <xdr:cNvPr id="7" name="Gerade Verbindung mit Pfeil 6">
          <a:extLst>
            <a:ext uri="{FF2B5EF4-FFF2-40B4-BE49-F238E27FC236}">
              <a16:creationId xmlns:a16="http://schemas.microsoft.com/office/drawing/2014/main" id="{00000000-0008-0000-0300-000007000000}"/>
            </a:ext>
          </a:extLst>
        </xdr:cNvPr>
        <xdr:cNvCxnSpPr/>
      </xdr:nvCxnSpPr>
      <xdr:spPr>
        <a:xfrm>
          <a:off x="4781550" y="21745575"/>
          <a:ext cx="838200" cy="32385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3</xdr:col>
      <xdr:colOff>114300</xdr:colOff>
      <xdr:row>113</xdr:row>
      <xdr:rowOff>133350</xdr:rowOff>
    </xdr:from>
    <xdr:to>
      <xdr:col>4</xdr:col>
      <xdr:colOff>857250</xdr:colOff>
      <xdr:row>114</xdr:row>
      <xdr:rowOff>152400</xdr:rowOff>
    </xdr:to>
    <xdr:cxnSp macro="">
      <xdr:nvCxnSpPr>
        <xdr:cNvPr id="9" name="Gerade Verbindung mit Pfeil 8">
          <a:extLst>
            <a:ext uri="{FF2B5EF4-FFF2-40B4-BE49-F238E27FC236}">
              <a16:creationId xmlns:a16="http://schemas.microsoft.com/office/drawing/2014/main" id="{00000000-0008-0000-0300-000009000000}"/>
            </a:ext>
          </a:extLst>
        </xdr:cNvPr>
        <xdr:cNvCxnSpPr/>
      </xdr:nvCxnSpPr>
      <xdr:spPr>
        <a:xfrm flipH="1">
          <a:off x="3838575" y="22250400"/>
          <a:ext cx="1762125" cy="190500"/>
        </a:xfrm>
        <a:prstGeom prst="straightConnector1">
          <a:avLst/>
        </a:prstGeom>
        <a:ln>
          <a:tailEnd type="arrow"/>
        </a:ln>
      </xdr:spPr>
      <xdr:style>
        <a:lnRef idx="1">
          <a:schemeClr val="dk1"/>
        </a:lnRef>
        <a:fillRef idx="0">
          <a:schemeClr val="dk1"/>
        </a:fillRef>
        <a:effectRef idx="0">
          <a:schemeClr val="dk1"/>
        </a:effectRef>
        <a:fontRef idx="minor">
          <a:schemeClr val="tx1"/>
        </a:fontRef>
      </xdr:style>
    </xdr:cxnSp>
    <xdr:clientData/>
  </xdr:twoCellAnchor>
  <xdr:oneCellAnchor>
    <xdr:from>
      <xdr:col>3</xdr:col>
      <xdr:colOff>590550</xdr:colOff>
      <xdr:row>114</xdr:row>
      <xdr:rowOff>38100</xdr:rowOff>
    </xdr:from>
    <xdr:ext cx="2159309" cy="264560"/>
    <xdr:sp macro="" textlink="">
      <xdr:nvSpPr>
        <xdr:cNvPr id="10" name="Textfeld 9">
          <a:extLst>
            <a:ext uri="{FF2B5EF4-FFF2-40B4-BE49-F238E27FC236}">
              <a16:creationId xmlns:a16="http://schemas.microsoft.com/office/drawing/2014/main" id="{00000000-0008-0000-0300-00000A000000}"/>
            </a:ext>
          </a:extLst>
        </xdr:cNvPr>
        <xdr:cNvSpPr txBox="1"/>
      </xdr:nvSpPr>
      <xdr:spPr>
        <a:xfrm>
          <a:off x="4314825" y="22469475"/>
          <a:ext cx="2159309"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manuelle Aufteilung auf die Kessel</a:t>
          </a:r>
        </a:p>
      </xdr:txBody>
    </xdr:sp>
    <xdr:clientData/>
  </xdr:oneCellAnchor>
  <xdr:oneCellAnchor>
    <xdr:from>
      <xdr:col>4</xdr:col>
      <xdr:colOff>609600</xdr:colOff>
      <xdr:row>110</xdr:row>
      <xdr:rowOff>85725</xdr:rowOff>
    </xdr:from>
    <xdr:ext cx="254942"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5353050" y="21688425"/>
          <a:ext cx="254942"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a:t>
          </a:r>
        </a:p>
      </xdr:txBody>
    </xdr:sp>
    <xdr:clientData/>
  </xdr:oneCellAnchor>
  <xdr:oneCellAnchor>
    <xdr:from>
      <xdr:col>4</xdr:col>
      <xdr:colOff>247650</xdr:colOff>
      <xdr:row>111</xdr:row>
      <xdr:rowOff>47625</xdr:rowOff>
    </xdr:from>
    <xdr:ext cx="227883" cy="264560"/>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4991100" y="21812250"/>
          <a:ext cx="227883"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de-DE" sz="1100"/>
            <a:t>-</a:t>
          </a:r>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00B050"/>
    <pageSetUpPr fitToPage="1"/>
  </sheetPr>
  <dimension ref="A1:Q85"/>
  <sheetViews>
    <sheetView view="pageBreakPreview" topLeftCell="A46" zoomScaleNormal="100" zoomScaleSheetLayoutView="100" zoomScalePageLayoutView="70" workbookViewId="0">
      <selection activeCell="C10" sqref="C10"/>
    </sheetView>
  </sheetViews>
  <sheetFormatPr baseColWidth="10" defaultColWidth="11.44140625" defaultRowHeight="13.2" x14ac:dyDescent="0.25"/>
  <cols>
    <col min="1" max="1" width="14.44140625" style="25" customWidth="1"/>
    <col min="2" max="2" width="12.88671875" style="25" customWidth="1"/>
    <col min="3" max="6" width="11.44140625" style="25"/>
    <col min="7" max="7" width="11.44140625" style="25" customWidth="1"/>
    <col min="8" max="16384" width="11.44140625" style="25"/>
  </cols>
  <sheetData>
    <row r="1" spans="1:17" x14ac:dyDescent="0.25">
      <c r="A1" s="50" t="s">
        <v>59</v>
      </c>
      <c r="B1" s="63"/>
      <c r="C1" s="63"/>
      <c r="D1" s="63"/>
      <c r="E1" s="63"/>
      <c r="F1" s="63"/>
      <c r="G1" s="63"/>
      <c r="H1" s="63"/>
      <c r="I1" s="63"/>
      <c r="J1" s="63"/>
      <c r="K1" s="63"/>
      <c r="L1" s="63"/>
    </row>
    <row r="2" spans="1:17" x14ac:dyDescent="0.25">
      <c r="A2" s="63"/>
      <c r="B2" s="63"/>
      <c r="C2" s="63"/>
      <c r="D2" s="63"/>
      <c r="E2" s="63"/>
      <c r="F2" s="63"/>
      <c r="G2" s="63"/>
      <c r="H2" s="63"/>
      <c r="I2" s="63"/>
      <c r="J2" s="63"/>
      <c r="K2" s="63"/>
      <c r="L2" s="63"/>
    </row>
    <row r="3" spans="1:17" x14ac:dyDescent="0.25">
      <c r="A3" s="51" t="s">
        <v>60</v>
      </c>
      <c r="B3" s="92"/>
      <c r="C3" s="92"/>
      <c r="D3" s="63"/>
      <c r="E3" s="63"/>
      <c r="F3" s="63"/>
      <c r="G3" s="63"/>
      <c r="H3" s="63"/>
      <c r="I3" s="63"/>
      <c r="J3" s="63"/>
      <c r="K3" s="63"/>
      <c r="L3" s="63"/>
    </row>
    <row r="4" spans="1:17" x14ac:dyDescent="0.25">
      <c r="A4" s="63"/>
      <c r="B4" s="63"/>
      <c r="C4" s="63"/>
      <c r="D4" s="63"/>
      <c r="E4" s="63"/>
      <c r="F4" s="63"/>
      <c r="G4" s="63"/>
      <c r="H4" s="63"/>
      <c r="I4" s="63"/>
      <c r="J4" s="63"/>
      <c r="K4" s="63"/>
      <c r="L4" s="63"/>
    </row>
    <row r="5" spans="1:17" ht="21" customHeight="1" x14ac:dyDescent="0.3">
      <c r="A5" s="4" t="s">
        <v>0</v>
      </c>
      <c r="B5" s="63"/>
      <c r="C5" s="788" t="str">
        <f>Referenzwerte!C5</f>
        <v>Musterliegenschaft</v>
      </c>
      <c r="D5" s="789"/>
      <c r="E5" s="789"/>
      <c r="F5" s="789"/>
      <c r="G5" s="790"/>
      <c r="H5" s="63"/>
      <c r="I5" s="63"/>
      <c r="J5" s="63"/>
      <c r="K5" s="63"/>
      <c r="L5" s="63"/>
    </row>
    <row r="6" spans="1:17" x14ac:dyDescent="0.25">
      <c r="A6" s="63"/>
      <c r="B6" s="63"/>
      <c r="C6" s="63"/>
      <c r="D6" s="63"/>
      <c r="E6" s="63"/>
      <c r="F6" s="63"/>
      <c r="G6" s="63"/>
      <c r="H6" s="63"/>
      <c r="I6" s="63"/>
      <c r="J6" s="63"/>
      <c r="K6" s="63"/>
      <c r="L6" s="63"/>
    </row>
    <row r="7" spans="1:17" x14ac:dyDescent="0.25">
      <c r="A7" s="48" t="s">
        <v>1</v>
      </c>
      <c r="B7" s="63"/>
      <c r="C7" s="229">
        <f>'Eingabemaske Abrechnungen'!B7</f>
        <v>2025</v>
      </c>
      <c r="D7" s="63"/>
      <c r="E7" s="63"/>
      <c r="F7" s="63"/>
      <c r="G7" s="63"/>
      <c r="H7" s="63"/>
      <c r="I7" s="63"/>
      <c r="J7" s="63"/>
      <c r="K7" s="63"/>
      <c r="L7" s="63"/>
    </row>
    <row r="8" spans="1:17" x14ac:dyDescent="0.25">
      <c r="A8" s="63"/>
      <c r="B8" s="63"/>
      <c r="C8" s="63"/>
      <c r="D8" s="63"/>
      <c r="E8" s="63"/>
      <c r="F8" s="63"/>
      <c r="G8" s="63"/>
      <c r="H8" s="63"/>
      <c r="I8" s="63"/>
      <c r="J8" s="63"/>
      <c r="K8" s="63"/>
      <c r="L8" s="63"/>
    </row>
    <row r="9" spans="1:17" ht="25.5" customHeight="1" x14ac:dyDescent="0.25">
      <c r="A9" s="791" t="s">
        <v>96</v>
      </c>
      <c r="B9" s="791"/>
      <c r="C9" s="566">
        <v>2036</v>
      </c>
      <c r="D9" s="63"/>
      <c r="E9" s="63"/>
      <c r="F9" s="63"/>
      <c r="G9" s="63"/>
      <c r="H9" s="63"/>
      <c r="I9" s="63"/>
      <c r="J9" s="63"/>
      <c r="K9" s="63"/>
      <c r="L9" s="63"/>
    </row>
    <row r="10" spans="1:17" x14ac:dyDescent="0.25">
      <c r="A10" s="63"/>
      <c r="B10" s="63"/>
      <c r="C10" s="63"/>
      <c r="D10" s="63"/>
      <c r="E10" s="63"/>
      <c r="F10" s="63"/>
      <c r="G10" s="63"/>
      <c r="H10" s="63"/>
      <c r="I10" s="63"/>
      <c r="J10" s="63"/>
      <c r="K10" s="63"/>
      <c r="L10" s="63"/>
    </row>
    <row r="11" spans="1:17" x14ac:dyDescent="0.25">
      <c r="A11" s="63"/>
      <c r="B11" s="63"/>
      <c r="C11" s="63"/>
      <c r="D11" s="63"/>
      <c r="E11" s="63"/>
      <c r="F11" s="63"/>
      <c r="G11" s="63"/>
      <c r="H11" s="63"/>
      <c r="I11" s="63"/>
      <c r="J11" s="63"/>
      <c r="K11" s="63"/>
      <c r="L11" s="63"/>
    </row>
    <row r="12" spans="1:17" ht="15.6" x14ac:dyDescent="0.3">
      <c r="A12" s="692" t="s">
        <v>5</v>
      </c>
      <c r="B12" s="693"/>
      <c r="C12" s="63"/>
      <c r="D12" s="63"/>
      <c r="E12" s="63"/>
      <c r="F12" s="63"/>
      <c r="G12" s="63"/>
      <c r="H12" s="63"/>
      <c r="I12" s="63"/>
      <c r="J12" s="63"/>
      <c r="K12" s="63"/>
      <c r="L12" s="63"/>
    </row>
    <row r="13" spans="1:17" x14ac:dyDescent="0.25">
      <c r="A13" s="63"/>
      <c r="B13" s="63"/>
      <c r="C13" s="63"/>
      <c r="D13" s="63"/>
      <c r="E13" s="63"/>
      <c r="F13" s="63"/>
      <c r="G13" s="63"/>
      <c r="H13" s="63"/>
      <c r="I13" s="63"/>
      <c r="J13" s="63"/>
      <c r="K13" s="63"/>
      <c r="L13" s="63"/>
    </row>
    <row r="14" spans="1:17" x14ac:dyDescent="0.25">
      <c r="A14" s="63"/>
      <c r="B14" s="63"/>
      <c r="C14" s="63"/>
      <c r="D14" s="63"/>
      <c r="E14" s="63"/>
      <c r="F14" s="63"/>
      <c r="G14" s="63"/>
      <c r="H14" s="63"/>
      <c r="I14" s="63"/>
      <c r="J14" s="63"/>
      <c r="K14" s="63"/>
      <c r="L14" s="63"/>
    </row>
    <row r="15" spans="1:17" ht="13.8" thickBot="1" x14ac:dyDescent="0.3">
      <c r="A15" s="93" t="s">
        <v>333</v>
      </c>
      <c r="B15" s="93"/>
      <c r="C15" s="63"/>
      <c r="D15" s="63"/>
      <c r="E15" s="63"/>
      <c r="F15" s="63"/>
      <c r="G15" s="63"/>
      <c r="H15" s="63"/>
      <c r="I15" s="63"/>
      <c r="J15" s="63"/>
      <c r="K15" s="63"/>
      <c r="L15" s="63"/>
    </row>
    <row r="16" spans="1:17" ht="66" x14ac:dyDescent="0.25">
      <c r="A16" s="94"/>
      <c r="B16" s="575" t="s">
        <v>252</v>
      </c>
      <c r="C16" s="241" t="s">
        <v>26</v>
      </c>
      <c r="D16" s="242" t="s">
        <v>31</v>
      </c>
      <c r="E16" s="36" t="s">
        <v>28</v>
      </c>
      <c r="F16" s="37" t="s">
        <v>27</v>
      </c>
      <c r="G16" s="38" t="s">
        <v>30</v>
      </c>
      <c r="H16" s="39" t="s">
        <v>29</v>
      </c>
      <c r="I16" s="40" t="s">
        <v>32</v>
      </c>
      <c r="J16" s="41" t="s">
        <v>33</v>
      </c>
      <c r="K16" s="243" t="s">
        <v>34</v>
      </c>
      <c r="L16" s="244" t="s">
        <v>35</v>
      </c>
      <c r="P16" s="28"/>
      <c r="Q16" s="28"/>
    </row>
    <row r="17" spans="1:17" x14ac:dyDescent="0.25">
      <c r="A17" s="239">
        <f>B69</f>
        <v>2026</v>
      </c>
      <c r="B17" s="574">
        <f t="shared" ref="B17:B22" si="0">C17-D17</f>
        <v>0</v>
      </c>
      <c r="C17" s="96">
        <f t="shared" ref="C17:C22" si="1">E17+G17+I17+K17</f>
        <v>0</v>
      </c>
      <c r="D17" s="97">
        <f t="shared" ref="D17:D22" si="2">F17+H17+J17+L17</f>
        <v>0</v>
      </c>
      <c r="E17" s="630"/>
      <c r="F17" s="631"/>
      <c r="G17" s="630"/>
      <c r="H17" s="631"/>
      <c r="I17" s="630"/>
      <c r="J17" s="631"/>
      <c r="K17" s="630"/>
      <c r="L17" s="631"/>
      <c r="P17" s="27"/>
      <c r="Q17" s="27"/>
    </row>
    <row r="18" spans="1:17" x14ac:dyDescent="0.25">
      <c r="A18" s="239">
        <f t="shared" ref="A18:A28" si="3">B70</f>
        <v>2027</v>
      </c>
      <c r="B18" s="574">
        <f t="shared" si="0"/>
        <v>0</v>
      </c>
      <c r="C18" s="96">
        <f t="shared" si="1"/>
        <v>0</v>
      </c>
      <c r="D18" s="97">
        <f t="shared" si="2"/>
        <v>0</v>
      </c>
      <c r="E18" s="630"/>
      <c r="F18" s="631"/>
      <c r="G18" s="630"/>
      <c r="H18" s="631"/>
      <c r="I18" s="630"/>
      <c r="J18" s="631"/>
      <c r="K18" s="630"/>
      <c r="L18" s="631"/>
      <c r="P18" s="27"/>
      <c r="Q18" s="27"/>
    </row>
    <row r="19" spans="1:17" x14ac:dyDescent="0.25">
      <c r="A19" s="239">
        <f t="shared" si="3"/>
        <v>2028</v>
      </c>
      <c r="B19" s="574">
        <f t="shared" si="0"/>
        <v>0</v>
      </c>
      <c r="C19" s="96">
        <f t="shared" si="1"/>
        <v>0</v>
      </c>
      <c r="D19" s="97">
        <f t="shared" si="2"/>
        <v>0</v>
      </c>
      <c r="E19" s="630"/>
      <c r="F19" s="631"/>
      <c r="G19" s="630"/>
      <c r="H19" s="631"/>
      <c r="I19" s="630"/>
      <c r="J19" s="631"/>
      <c r="K19" s="630"/>
      <c r="L19" s="631"/>
      <c r="P19" s="27"/>
      <c r="Q19" s="27"/>
    </row>
    <row r="20" spans="1:17" x14ac:dyDescent="0.25">
      <c r="A20" s="239">
        <f t="shared" si="3"/>
        <v>2029</v>
      </c>
      <c r="B20" s="574">
        <f t="shared" si="0"/>
        <v>0</v>
      </c>
      <c r="C20" s="96">
        <f t="shared" si="1"/>
        <v>0</v>
      </c>
      <c r="D20" s="734">
        <f t="shared" si="2"/>
        <v>0</v>
      </c>
      <c r="E20" s="630"/>
      <c r="F20" s="631"/>
      <c r="G20" s="630"/>
      <c r="H20" s="631"/>
      <c r="I20" s="630"/>
      <c r="J20" s="631"/>
      <c r="K20" s="630"/>
      <c r="L20" s="631"/>
      <c r="P20" s="27"/>
      <c r="Q20" s="27"/>
    </row>
    <row r="21" spans="1:17" x14ac:dyDescent="0.25">
      <c r="A21" s="239">
        <f t="shared" si="3"/>
        <v>2030</v>
      </c>
      <c r="B21" s="574">
        <f t="shared" si="0"/>
        <v>0</v>
      </c>
      <c r="C21" s="96">
        <f t="shared" si="1"/>
        <v>0</v>
      </c>
      <c r="D21" s="734">
        <f t="shared" si="2"/>
        <v>0</v>
      </c>
      <c r="E21" s="630"/>
      <c r="F21" s="631"/>
      <c r="G21" s="630"/>
      <c r="H21" s="631"/>
      <c r="I21" s="630"/>
      <c r="J21" s="631"/>
      <c r="K21" s="630"/>
      <c r="L21" s="631"/>
      <c r="P21" s="27"/>
      <c r="Q21" s="27"/>
    </row>
    <row r="22" spans="1:17" x14ac:dyDescent="0.25">
      <c r="A22" s="239">
        <f t="shared" si="3"/>
        <v>2031</v>
      </c>
      <c r="B22" s="574">
        <f t="shared" si="0"/>
        <v>0</v>
      </c>
      <c r="C22" s="96">
        <f t="shared" si="1"/>
        <v>0</v>
      </c>
      <c r="D22" s="734">
        <f t="shared" si="2"/>
        <v>0</v>
      </c>
      <c r="E22" s="630"/>
      <c r="F22" s="631"/>
      <c r="G22" s="630"/>
      <c r="H22" s="631"/>
      <c r="I22" s="630"/>
      <c r="J22" s="631"/>
      <c r="K22" s="630"/>
      <c r="L22" s="631"/>
      <c r="P22" s="27"/>
      <c r="Q22" s="27"/>
    </row>
    <row r="23" spans="1:17" x14ac:dyDescent="0.25">
      <c r="A23" s="239">
        <f t="shared" si="3"/>
        <v>2032</v>
      </c>
      <c r="B23" s="574">
        <f t="shared" ref="B23:B28" si="4">C23-D23</f>
        <v>0</v>
      </c>
      <c r="C23" s="96">
        <f t="shared" ref="C23:C28" si="5">E23+G23+I23+K23</f>
        <v>0</v>
      </c>
      <c r="D23" s="97">
        <f t="shared" ref="D23:D28" si="6">F23+H23+J23+L23</f>
        <v>0</v>
      </c>
      <c r="E23" s="630"/>
      <c r="F23" s="631"/>
      <c r="G23" s="630"/>
      <c r="H23" s="631"/>
      <c r="I23" s="630"/>
      <c r="J23" s="631"/>
      <c r="K23" s="632"/>
      <c r="L23" s="631"/>
    </row>
    <row r="24" spans="1:17" x14ac:dyDescent="0.25">
      <c r="A24" s="239">
        <f t="shared" si="3"/>
        <v>2033</v>
      </c>
      <c r="B24" s="574">
        <f t="shared" si="4"/>
        <v>0</v>
      </c>
      <c r="C24" s="96">
        <f t="shared" si="5"/>
        <v>0</v>
      </c>
      <c r="D24" s="97">
        <f t="shared" si="6"/>
        <v>0</v>
      </c>
      <c r="E24" s="98"/>
      <c r="F24" s="26"/>
      <c r="G24" s="98"/>
      <c r="H24" s="26"/>
      <c r="I24" s="98"/>
      <c r="J24" s="26"/>
      <c r="K24" s="98"/>
      <c r="L24" s="26"/>
    </row>
    <row r="25" spans="1:17" x14ac:dyDescent="0.25">
      <c r="A25" s="239">
        <f t="shared" si="3"/>
        <v>2034</v>
      </c>
      <c r="B25" s="574">
        <f t="shared" si="4"/>
        <v>0</v>
      </c>
      <c r="C25" s="96">
        <f t="shared" si="5"/>
        <v>0</v>
      </c>
      <c r="D25" s="97">
        <f t="shared" si="6"/>
        <v>0</v>
      </c>
      <c r="E25" s="98"/>
      <c r="F25" s="26"/>
      <c r="G25" s="98"/>
      <c r="H25" s="26"/>
      <c r="I25" s="98"/>
      <c r="J25" s="26"/>
      <c r="K25" s="98"/>
      <c r="L25" s="26"/>
    </row>
    <row r="26" spans="1:17" x14ac:dyDescent="0.25">
      <c r="A26" s="239">
        <f t="shared" si="3"/>
        <v>2035</v>
      </c>
      <c r="B26" s="574">
        <f t="shared" si="4"/>
        <v>0</v>
      </c>
      <c r="C26" s="96">
        <f t="shared" si="5"/>
        <v>0</v>
      </c>
      <c r="D26" s="97">
        <f t="shared" si="6"/>
        <v>0</v>
      </c>
      <c r="E26" s="98"/>
      <c r="F26" s="26"/>
      <c r="G26" s="98"/>
      <c r="H26" s="26"/>
      <c r="I26" s="98"/>
      <c r="J26" s="26"/>
      <c r="K26" s="98"/>
      <c r="L26" s="26"/>
    </row>
    <row r="27" spans="1:17" x14ac:dyDescent="0.25">
      <c r="A27" s="239">
        <f t="shared" si="3"/>
        <v>2036</v>
      </c>
      <c r="B27" s="574">
        <f t="shared" si="4"/>
        <v>0</v>
      </c>
      <c r="C27" s="96">
        <f t="shared" si="5"/>
        <v>0</v>
      </c>
      <c r="D27" s="97">
        <f t="shared" si="6"/>
        <v>0</v>
      </c>
      <c r="E27" s="98"/>
      <c r="F27" s="26"/>
      <c r="G27" s="98"/>
      <c r="H27" s="26"/>
      <c r="I27" s="98"/>
      <c r="J27" s="26"/>
      <c r="K27" s="98"/>
      <c r="L27" s="26"/>
    </row>
    <row r="28" spans="1:17" ht="13.8" thickBot="1" x14ac:dyDescent="0.3">
      <c r="A28" s="240">
        <f t="shared" si="3"/>
        <v>2037</v>
      </c>
      <c r="B28" s="574">
        <f t="shared" si="4"/>
        <v>0</v>
      </c>
      <c r="C28" s="99">
        <f t="shared" si="5"/>
        <v>0</v>
      </c>
      <c r="D28" s="100">
        <f t="shared" si="6"/>
        <v>0</v>
      </c>
      <c r="E28" s="101"/>
      <c r="F28" s="102"/>
      <c r="G28" s="101"/>
      <c r="H28" s="102"/>
      <c r="I28" s="101"/>
      <c r="J28" s="102"/>
      <c r="K28" s="101"/>
      <c r="L28" s="102"/>
    </row>
    <row r="29" spans="1:17" x14ac:dyDescent="0.25">
      <c r="A29" s="103"/>
      <c r="B29" s="103"/>
      <c r="C29" s="63"/>
      <c r="D29" s="63"/>
      <c r="E29" s="63"/>
      <c r="F29" s="63"/>
      <c r="G29" s="63"/>
      <c r="H29" s="63"/>
      <c r="I29" s="63"/>
      <c r="J29" s="63"/>
      <c r="K29" s="63"/>
      <c r="L29" s="63"/>
    </row>
    <row r="30" spans="1:17" x14ac:dyDescent="0.25">
      <c r="A30" s="63"/>
      <c r="B30" s="63"/>
      <c r="C30" s="63"/>
      <c r="D30" s="63"/>
      <c r="E30" s="63"/>
      <c r="F30" s="63"/>
      <c r="G30" s="63"/>
      <c r="H30" s="63"/>
      <c r="I30" s="63"/>
      <c r="J30" s="63"/>
      <c r="K30" s="63"/>
      <c r="L30" s="63"/>
    </row>
    <row r="31" spans="1:17" x14ac:dyDescent="0.25">
      <c r="A31" s="63"/>
      <c r="B31" s="63"/>
      <c r="C31" s="63"/>
      <c r="D31" s="63"/>
      <c r="E31" s="63"/>
      <c r="F31" s="63"/>
      <c r="G31" s="63"/>
      <c r="H31" s="63"/>
      <c r="I31" s="63"/>
      <c r="J31" s="63"/>
      <c r="K31" s="63"/>
      <c r="L31" s="63"/>
    </row>
    <row r="32" spans="1:17" x14ac:dyDescent="0.25">
      <c r="A32" s="63"/>
      <c r="B32" s="63"/>
      <c r="C32" s="63"/>
      <c r="D32" s="63"/>
      <c r="E32" s="63"/>
      <c r="F32" s="63"/>
      <c r="G32" s="63"/>
      <c r="H32" s="63"/>
      <c r="I32" s="63"/>
      <c r="J32" s="63"/>
      <c r="K32" s="63"/>
      <c r="L32" s="63"/>
    </row>
    <row r="33" spans="1:12" x14ac:dyDescent="0.25">
      <c r="A33" s="63"/>
      <c r="B33" s="63"/>
      <c r="C33" s="63"/>
      <c r="D33" s="63"/>
      <c r="E33" s="63"/>
      <c r="F33" s="63"/>
      <c r="G33" s="63"/>
      <c r="H33" s="63"/>
      <c r="I33" s="63"/>
      <c r="J33" s="63"/>
      <c r="K33" s="63"/>
      <c r="L33" s="63"/>
    </row>
    <row r="34" spans="1:12" x14ac:dyDescent="0.25">
      <c r="A34" s="63"/>
      <c r="B34" s="63"/>
      <c r="C34" s="63"/>
      <c r="D34" s="63"/>
      <c r="E34" s="63"/>
      <c r="F34" s="63"/>
      <c r="G34" s="63"/>
      <c r="H34" s="63"/>
      <c r="I34" s="63"/>
      <c r="J34" s="63"/>
      <c r="K34" s="63"/>
      <c r="L34" s="63"/>
    </row>
    <row r="35" spans="1:12" x14ac:dyDescent="0.25">
      <c r="A35" s="63"/>
      <c r="B35" s="63"/>
      <c r="C35" s="63"/>
      <c r="D35" s="63"/>
      <c r="E35" s="63"/>
      <c r="F35" s="63"/>
      <c r="G35" s="63"/>
      <c r="H35" s="63"/>
      <c r="I35" s="63"/>
      <c r="J35" s="63"/>
      <c r="K35" s="63"/>
      <c r="L35" s="63"/>
    </row>
    <row r="36" spans="1:12" x14ac:dyDescent="0.25">
      <c r="A36" s="63"/>
      <c r="B36" s="63"/>
      <c r="C36" s="63"/>
      <c r="D36" s="63"/>
      <c r="E36" s="63"/>
      <c r="F36" s="63"/>
      <c r="G36" s="63"/>
      <c r="H36" s="63"/>
      <c r="I36" s="63"/>
      <c r="J36" s="63"/>
      <c r="K36" s="63"/>
      <c r="L36" s="63"/>
    </row>
    <row r="37" spans="1:12" x14ac:dyDescent="0.25">
      <c r="A37" s="63"/>
      <c r="B37" s="63"/>
      <c r="C37" s="63"/>
      <c r="D37" s="63"/>
      <c r="E37" s="63"/>
      <c r="F37" s="63"/>
      <c r="G37" s="63"/>
      <c r="H37" s="63"/>
      <c r="I37" s="63"/>
      <c r="J37" s="63"/>
      <c r="K37" s="63"/>
      <c r="L37" s="63"/>
    </row>
    <row r="38" spans="1:12" x14ac:dyDescent="0.25">
      <c r="A38" s="63"/>
      <c r="B38" s="63"/>
      <c r="C38" s="63"/>
      <c r="D38" s="63"/>
      <c r="E38" s="63"/>
      <c r="F38" s="63"/>
      <c r="G38" s="63"/>
      <c r="H38" s="63"/>
      <c r="I38" s="63"/>
      <c r="J38" s="63"/>
      <c r="K38" s="63"/>
      <c r="L38" s="63"/>
    </row>
    <row r="39" spans="1:12" x14ac:dyDescent="0.25">
      <c r="A39" s="63"/>
      <c r="B39" s="63"/>
      <c r="C39" s="63"/>
      <c r="D39" s="63"/>
      <c r="E39" s="63"/>
      <c r="F39" s="63"/>
      <c r="G39" s="63"/>
      <c r="H39" s="63"/>
      <c r="I39" s="63"/>
      <c r="J39" s="63"/>
      <c r="K39" s="63"/>
      <c r="L39" s="63"/>
    </row>
    <row r="40" spans="1:12" x14ac:dyDescent="0.25">
      <c r="A40" s="63"/>
      <c r="B40" s="63"/>
      <c r="C40" s="63"/>
      <c r="D40" s="63"/>
      <c r="E40" s="63"/>
      <c r="F40" s="63"/>
      <c r="G40" s="63"/>
      <c r="H40" s="63"/>
      <c r="I40" s="63"/>
      <c r="J40" s="63"/>
      <c r="K40" s="63"/>
      <c r="L40" s="63"/>
    </row>
    <row r="41" spans="1:12" x14ac:dyDescent="0.25">
      <c r="A41" s="63"/>
      <c r="B41" s="63"/>
      <c r="C41" s="63"/>
      <c r="D41" s="63"/>
      <c r="E41" s="63"/>
      <c r="F41" s="63"/>
      <c r="G41" s="63"/>
      <c r="H41" s="63"/>
      <c r="I41" s="63"/>
      <c r="J41" s="63"/>
      <c r="K41" s="63"/>
      <c r="L41" s="63"/>
    </row>
    <row r="42" spans="1:12" x14ac:dyDescent="0.25">
      <c r="A42" s="63"/>
      <c r="B42" s="63"/>
      <c r="C42" s="63"/>
      <c r="D42" s="63"/>
      <c r="E42" s="63"/>
      <c r="F42" s="63"/>
      <c r="G42" s="63"/>
      <c r="H42" s="63"/>
      <c r="I42" s="63"/>
      <c r="J42" s="63"/>
      <c r="K42" s="63"/>
      <c r="L42" s="63"/>
    </row>
    <row r="43" spans="1:12" x14ac:dyDescent="0.25">
      <c r="A43" s="63"/>
      <c r="B43" s="63"/>
      <c r="C43" s="63"/>
      <c r="D43" s="63"/>
      <c r="E43" s="63"/>
      <c r="F43" s="63"/>
      <c r="G43" s="63"/>
      <c r="H43" s="63"/>
      <c r="I43" s="63"/>
      <c r="J43" s="63"/>
      <c r="K43" s="63"/>
      <c r="L43" s="63"/>
    </row>
    <row r="44" spans="1:12" x14ac:dyDescent="0.25">
      <c r="A44" s="63"/>
      <c r="B44" s="63"/>
      <c r="C44" s="63"/>
      <c r="D44" s="63"/>
      <c r="E44" s="63"/>
      <c r="F44" s="63"/>
      <c r="G44" s="63"/>
      <c r="H44" s="63"/>
      <c r="I44" s="63"/>
      <c r="J44" s="63"/>
      <c r="K44" s="63"/>
      <c r="L44" s="63"/>
    </row>
    <row r="45" spans="1:12" x14ac:dyDescent="0.25">
      <c r="A45" s="63"/>
      <c r="B45" s="63"/>
      <c r="C45" s="63"/>
      <c r="D45" s="63"/>
      <c r="E45" s="63"/>
      <c r="F45" s="63"/>
      <c r="G45" s="63"/>
      <c r="H45" s="63"/>
      <c r="I45" s="63"/>
      <c r="J45" s="63"/>
      <c r="K45" s="63"/>
      <c r="L45" s="63"/>
    </row>
    <row r="46" spans="1:12" x14ac:dyDescent="0.25">
      <c r="A46" s="63"/>
      <c r="B46" s="63"/>
      <c r="C46" s="63"/>
      <c r="D46" s="63"/>
      <c r="E46" s="63"/>
      <c r="F46" s="63"/>
      <c r="G46" s="63"/>
      <c r="H46" s="63"/>
      <c r="I46" s="63"/>
      <c r="J46" s="63"/>
      <c r="K46" s="63"/>
      <c r="L46" s="63"/>
    </row>
    <row r="47" spans="1:12" x14ac:dyDescent="0.25">
      <c r="A47" s="63"/>
      <c r="B47" s="63"/>
      <c r="C47" s="63"/>
      <c r="D47" s="63"/>
      <c r="E47" s="63"/>
      <c r="F47" s="63"/>
      <c r="G47" s="63"/>
      <c r="H47" s="63"/>
      <c r="I47" s="63"/>
      <c r="J47" s="63"/>
      <c r="K47" s="63"/>
      <c r="L47" s="63"/>
    </row>
    <row r="48" spans="1:12" x14ac:dyDescent="0.25">
      <c r="A48" s="63"/>
      <c r="B48" s="63"/>
      <c r="C48" s="63"/>
      <c r="D48" s="63"/>
      <c r="E48" s="63"/>
      <c r="F48" s="63"/>
      <c r="G48" s="63"/>
      <c r="H48" s="63"/>
      <c r="I48" s="63"/>
      <c r="J48" s="63"/>
      <c r="K48" s="63"/>
      <c r="L48" s="63"/>
    </row>
    <row r="49" spans="1:12" x14ac:dyDescent="0.25">
      <c r="A49" s="63"/>
      <c r="B49" s="63"/>
      <c r="C49" s="63"/>
      <c r="D49" s="63"/>
      <c r="E49" s="63"/>
      <c r="F49" s="63"/>
      <c r="G49" s="63"/>
      <c r="H49" s="63"/>
      <c r="I49" s="63"/>
      <c r="J49" s="63"/>
      <c r="K49" s="63"/>
      <c r="L49" s="63"/>
    </row>
    <row r="50" spans="1:12" x14ac:dyDescent="0.25">
      <c r="A50" s="63"/>
      <c r="B50" s="63"/>
      <c r="C50" s="63"/>
      <c r="D50" s="63"/>
      <c r="E50" s="63"/>
      <c r="F50" s="63"/>
      <c r="G50" s="63"/>
      <c r="H50" s="63"/>
      <c r="I50" s="63"/>
      <c r="J50" s="63"/>
      <c r="K50" s="63"/>
      <c r="L50" s="63"/>
    </row>
    <row r="51" spans="1:12" x14ac:dyDescent="0.25">
      <c r="A51" s="63"/>
      <c r="B51" s="63"/>
      <c r="C51" s="63"/>
      <c r="D51" s="63"/>
      <c r="E51" s="63"/>
      <c r="F51" s="63"/>
      <c r="G51" s="63"/>
      <c r="H51" s="63"/>
      <c r="I51" s="63"/>
      <c r="J51" s="63"/>
      <c r="K51" s="63"/>
      <c r="L51" s="63"/>
    </row>
    <row r="52" spans="1:12" x14ac:dyDescent="0.25">
      <c r="A52" s="63"/>
      <c r="B52" s="63"/>
      <c r="C52" s="63"/>
      <c r="D52" s="63"/>
      <c r="E52" s="63"/>
      <c r="F52" s="63"/>
      <c r="G52" s="63"/>
      <c r="H52" s="63"/>
      <c r="I52" s="63"/>
      <c r="J52" s="63"/>
      <c r="K52" s="63"/>
      <c r="L52" s="63"/>
    </row>
    <row r="53" spans="1:12" x14ac:dyDescent="0.25">
      <c r="A53" s="63"/>
      <c r="B53" s="63"/>
      <c r="C53" s="63"/>
      <c r="D53" s="63"/>
      <c r="E53" s="63"/>
      <c r="F53" s="63"/>
      <c r="G53" s="63"/>
      <c r="H53" s="63"/>
      <c r="I53" s="63"/>
      <c r="J53" s="63"/>
      <c r="K53" s="63"/>
      <c r="L53" s="63"/>
    </row>
    <row r="54" spans="1:12" x14ac:dyDescent="0.25">
      <c r="A54" s="63"/>
      <c r="B54" s="63"/>
      <c r="C54" s="63"/>
      <c r="D54" s="63"/>
      <c r="E54" s="63"/>
      <c r="F54" s="63"/>
      <c r="G54" s="63"/>
      <c r="H54" s="63"/>
      <c r="I54" s="63"/>
      <c r="J54" s="63"/>
      <c r="K54" s="63"/>
      <c r="L54" s="63"/>
    </row>
    <row r="55" spans="1:12" x14ac:dyDescent="0.25">
      <c r="A55" s="63"/>
      <c r="B55" s="63"/>
      <c r="C55" s="63"/>
      <c r="D55" s="63"/>
      <c r="E55" s="63"/>
      <c r="F55" s="63"/>
      <c r="G55" s="63"/>
      <c r="H55" s="63"/>
      <c r="I55" s="63"/>
      <c r="J55" s="63"/>
      <c r="K55" s="63"/>
      <c r="L55" s="63"/>
    </row>
    <row r="56" spans="1:12" x14ac:dyDescent="0.25">
      <c r="A56" s="63"/>
      <c r="B56" s="63"/>
      <c r="C56" s="63"/>
      <c r="D56" s="63"/>
      <c r="E56" s="63"/>
      <c r="F56" s="63"/>
      <c r="G56" s="63"/>
      <c r="H56" s="63"/>
      <c r="I56" s="63"/>
      <c r="J56" s="63"/>
      <c r="K56" s="63"/>
      <c r="L56" s="63"/>
    </row>
    <row r="57" spans="1:12" x14ac:dyDescent="0.25">
      <c r="A57" s="63"/>
      <c r="B57" s="63"/>
      <c r="C57" s="63"/>
      <c r="D57" s="63"/>
      <c r="E57" s="63"/>
      <c r="F57" s="63"/>
      <c r="G57" s="63"/>
      <c r="H57" s="63"/>
      <c r="I57" s="63"/>
      <c r="J57" s="63"/>
      <c r="K57" s="63"/>
      <c r="L57" s="63"/>
    </row>
    <row r="58" spans="1:12" x14ac:dyDescent="0.25">
      <c r="A58" s="63"/>
      <c r="B58" s="63"/>
      <c r="C58" s="63"/>
      <c r="D58" s="63"/>
      <c r="E58" s="63"/>
      <c r="F58" s="63"/>
      <c r="G58" s="63"/>
      <c r="H58" s="63"/>
      <c r="I58" s="63"/>
      <c r="J58" s="63"/>
      <c r="K58" s="63"/>
      <c r="L58" s="63"/>
    </row>
    <row r="59" spans="1:12" x14ac:dyDescent="0.25">
      <c r="A59" s="63"/>
      <c r="B59" s="63"/>
      <c r="C59" s="63"/>
      <c r="D59" s="63"/>
      <c r="E59" s="63"/>
      <c r="F59" s="63"/>
      <c r="G59" s="63"/>
      <c r="H59" s="63"/>
      <c r="I59" s="63"/>
      <c r="J59" s="63"/>
      <c r="K59" s="63"/>
      <c r="L59" s="63"/>
    </row>
    <row r="60" spans="1:12" x14ac:dyDescent="0.25">
      <c r="A60" s="63"/>
      <c r="B60" s="63"/>
      <c r="C60" s="63"/>
      <c r="D60" s="63"/>
      <c r="E60" s="63"/>
      <c r="F60" s="63"/>
      <c r="G60" s="63"/>
      <c r="H60" s="63"/>
      <c r="I60" s="63"/>
      <c r="J60" s="63"/>
      <c r="K60" s="63"/>
      <c r="L60" s="63"/>
    </row>
    <row r="61" spans="1:12" x14ac:dyDescent="0.25">
      <c r="A61" s="63"/>
      <c r="B61" s="63"/>
      <c r="C61" s="63"/>
      <c r="D61" s="63"/>
      <c r="E61" s="63"/>
      <c r="F61" s="63"/>
      <c r="G61" s="63"/>
      <c r="H61" s="63"/>
      <c r="I61" s="63"/>
      <c r="J61" s="63"/>
      <c r="K61" s="63"/>
      <c r="L61" s="63"/>
    </row>
    <row r="62" spans="1:12" x14ac:dyDescent="0.25">
      <c r="A62" s="63"/>
      <c r="B62" s="63"/>
      <c r="C62" s="63"/>
      <c r="D62" s="63"/>
      <c r="E62" s="63"/>
      <c r="F62" s="63"/>
      <c r="G62" s="63"/>
      <c r="H62" s="63"/>
      <c r="I62" s="63"/>
      <c r="J62" s="63"/>
      <c r="K62" s="63"/>
      <c r="L62" s="63"/>
    </row>
    <row r="63" spans="1:12" x14ac:dyDescent="0.25">
      <c r="A63" s="63"/>
      <c r="B63" s="63"/>
      <c r="C63" s="63"/>
      <c r="D63" s="63"/>
      <c r="E63" s="63"/>
      <c r="F63" s="63"/>
      <c r="G63" s="63"/>
      <c r="H63" s="63"/>
      <c r="I63" s="63"/>
      <c r="J63" s="63"/>
      <c r="K63" s="63"/>
      <c r="L63" s="63"/>
    </row>
    <row r="64" spans="1:12" x14ac:dyDescent="0.25">
      <c r="A64" s="63"/>
      <c r="B64" s="63"/>
      <c r="C64" s="63"/>
      <c r="D64" s="63"/>
      <c r="E64" s="63"/>
      <c r="F64" s="63"/>
      <c r="G64" s="63"/>
      <c r="H64" s="63"/>
      <c r="I64" s="63"/>
      <c r="J64" s="63"/>
      <c r="K64" s="63"/>
      <c r="L64" s="63"/>
    </row>
    <row r="65" spans="1:12" x14ac:dyDescent="0.25">
      <c r="A65" s="63"/>
      <c r="B65" s="63"/>
      <c r="C65" s="63"/>
      <c r="D65" s="63"/>
      <c r="E65" s="63"/>
      <c r="F65" s="63"/>
      <c r="G65" s="63"/>
      <c r="H65" s="63"/>
      <c r="I65" s="63"/>
      <c r="J65" s="63"/>
      <c r="K65" s="63"/>
      <c r="L65" s="63"/>
    </row>
    <row r="66" spans="1:12" ht="13.8" thickBot="1" x14ac:dyDescent="0.3">
      <c r="A66" s="63" t="s">
        <v>259</v>
      </c>
      <c r="B66" s="63"/>
      <c r="C66" s="63"/>
      <c r="D66" s="63"/>
      <c r="E66" s="63"/>
      <c r="F66" s="63" t="s">
        <v>301</v>
      </c>
      <c r="G66" s="63"/>
      <c r="H66" s="63"/>
      <c r="I66" s="63"/>
      <c r="J66" s="63"/>
      <c r="K66" s="63"/>
      <c r="L66" s="63"/>
    </row>
    <row r="67" spans="1:12" ht="26.4" x14ac:dyDescent="0.25">
      <c r="A67" s="202"/>
      <c r="B67" s="392" t="s">
        <v>81</v>
      </c>
      <c r="C67" s="629" t="s">
        <v>92</v>
      </c>
      <c r="D67" s="626" t="s">
        <v>258</v>
      </c>
      <c r="E67" s="63"/>
      <c r="F67" s="730" t="s">
        <v>302</v>
      </c>
      <c r="G67" s="731" t="s">
        <v>303</v>
      </c>
      <c r="H67" s="731" t="s">
        <v>309</v>
      </c>
      <c r="I67" s="231" t="s">
        <v>308</v>
      </c>
      <c r="J67" s="63"/>
      <c r="K67" s="63"/>
      <c r="L67" s="63"/>
    </row>
    <row r="68" spans="1:12" ht="26.4" x14ac:dyDescent="0.25">
      <c r="A68" s="89" t="s">
        <v>97</v>
      </c>
      <c r="B68" s="566">
        <v>2024</v>
      </c>
      <c r="C68" s="176">
        <f>'Baseline Wärme'!G59+'Baseline Strom'!F39+'Baseline Wasser'!E38+'Baseline Wasser'!F38</f>
        <v>0</v>
      </c>
      <c r="D68" s="624"/>
      <c r="E68" s="63"/>
      <c r="F68" s="732"/>
      <c r="G68" s="486"/>
      <c r="H68" s="486"/>
      <c r="I68" s="733"/>
      <c r="J68" s="63"/>
      <c r="K68" s="63"/>
      <c r="L68" s="63"/>
    </row>
    <row r="69" spans="1:12" x14ac:dyDescent="0.25">
      <c r="A69" s="86" t="s">
        <v>69</v>
      </c>
      <c r="B69" s="88">
        <v>2026</v>
      </c>
      <c r="C69" s="176">
        <f>'Baseline Wärme'!G60+'Baseline Strom'!F40+'Baseline Wasser'!E39+'Baseline Wasser'!F39</f>
        <v>0</v>
      </c>
      <c r="D69" s="625"/>
      <c r="E69" s="63"/>
      <c r="F69" s="780" t="s">
        <v>304</v>
      </c>
      <c r="G69" s="782" t="str">
        <f>IF(AND(C17&gt;0,C18&gt;0,C19&gt;0),B17+B18+B19,"/")</f>
        <v>/</v>
      </c>
      <c r="H69" s="783" t="str">
        <f>IF(G69&lt;&gt;"/",IF(AND(B17/D17&gt;-0.1,B18/D18&gt;-0.1,B19/D19&gt;-0.1,G69/D19&gt;-0.1),"Ja","Nein"),"/")</f>
        <v>/</v>
      </c>
      <c r="I69" s="784" t="str">
        <f>IF(G69&lt;&gt;"/",IF(H69="Ja",IF(G69&gt;0,0.5*G69-(IF(B17&gt;0,0.5*B17,B17)+IF(B18&gt;0,0.5*B18,B18)+IF(B19&gt;0,0.5*B19,B19)),G69-(IF(B17&gt;0,0.5*B17,B17)+IF(B18&gt;0,0.5*B18,B18)+IF(B19&gt;0,0.5*B19,B19))),0),"/")</f>
        <v>/</v>
      </c>
      <c r="J69" s="63"/>
      <c r="K69" s="63"/>
      <c r="L69" s="63"/>
    </row>
    <row r="70" spans="1:12" x14ac:dyDescent="0.25">
      <c r="A70" s="86" t="s">
        <v>70</v>
      </c>
      <c r="B70" s="88">
        <v>2027</v>
      </c>
      <c r="C70" s="176">
        <f>'Baseline Wärme'!G61+'Baseline Strom'!F41+'Baseline Wasser'!E40+'Baseline Wasser'!F40</f>
        <v>0</v>
      </c>
      <c r="D70" s="625"/>
      <c r="E70" s="63"/>
      <c r="F70" s="780"/>
      <c r="G70" s="782"/>
      <c r="H70" s="783"/>
      <c r="I70" s="784"/>
      <c r="J70" s="63"/>
      <c r="K70" s="63"/>
      <c r="L70" s="63"/>
    </row>
    <row r="71" spans="1:12" x14ac:dyDescent="0.25">
      <c r="A71" s="86" t="s">
        <v>71</v>
      </c>
      <c r="B71" s="88">
        <v>2028</v>
      </c>
      <c r="C71" s="176">
        <f>'Baseline Wärme'!G62+'Baseline Strom'!F42+'Baseline Wasser'!E41+'Baseline Wasser'!F41</f>
        <v>0</v>
      </c>
      <c r="D71" s="625"/>
      <c r="E71" s="63"/>
      <c r="F71" s="780"/>
      <c r="G71" s="782"/>
      <c r="H71" s="783"/>
      <c r="I71" s="784"/>
      <c r="J71" s="63"/>
      <c r="K71" s="63"/>
      <c r="L71" s="63"/>
    </row>
    <row r="72" spans="1:12" x14ac:dyDescent="0.25">
      <c r="A72" s="86" t="s">
        <v>72</v>
      </c>
      <c r="B72" s="88">
        <v>2029</v>
      </c>
      <c r="C72" s="176">
        <f>'Baseline Wärme'!G63+'Baseline Strom'!F43+'Baseline Wasser'!E42+'Baseline Wasser'!F42</f>
        <v>0</v>
      </c>
      <c r="D72" s="625"/>
      <c r="E72" s="63"/>
      <c r="F72" s="780" t="s">
        <v>305</v>
      </c>
      <c r="G72" s="782" t="str">
        <f t="shared" ref="G72" si="7">IF(AND(C20&gt;0,C21&gt;0,C22&gt;0),B20+B21+B22,"/")</f>
        <v>/</v>
      </c>
      <c r="H72" s="783" t="str">
        <f>IF(G72&lt;&gt;"/",IF(AND(B20/D20&gt;-0.05,B21/D21&gt;-0.05,B22/D22&gt;-0.05,G72/D22&gt;-0.05),"Ja","Nein"),"/")</f>
        <v>/</v>
      </c>
      <c r="I72" s="784" t="str">
        <f t="shared" ref="I72" si="8">IF(G72&lt;&gt;"/",IF(H72="Ja",IF(G72&gt;0,0.5*G72-(IF(B20&gt;0,0.5*B20,B20)+IF(B21&gt;0,0.5*B21,B21)+IF(B22&gt;0,0.5*B22,B22)),G72-(IF(B20&gt;0,0.5*B20,B20)+IF(B21&gt;0,0.5*B21,B21)+IF(B22&gt;0,0.5*B22,B22))),0),"/")</f>
        <v>/</v>
      </c>
      <c r="J72" s="63"/>
      <c r="K72" s="63"/>
      <c r="L72" s="63"/>
    </row>
    <row r="73" spans="1:12" x14ac:dyDescent="0.25">
      <c r="A73" s="86" t="s">
        <v>73</v>
      </c>
      <c r="B73" s="88">
        <v>2030</v>
      </c>
      <c r="C73" s="176">
        <f>'Baseline Wärme'!G64+'Baseline Strom'!F44+'Baseline Wasser'!E43+'Baseline Wasser'!F43</f>
        <v>0</v>
      </c>
      <c r="D73" s="625"/>
      <c r="E73" s="63"/>
      <c r="F73" s="780"/>
      <c r="G73" s="782"/>
      <c r="H73" s="783"/>
      <c r="I73" s="784"/>
      <c r="J73" s="63"/>
      <c r="K73" s="63"/>
      <c r="L73" s="63"/>
    </row>
    <row r="74" spans="1:12" x14ac:dyDescent="0.25">
      <c r="A74" s="86" t="s">
        <v>74</v>
      </c>
      <c r="B74" s="88">
        <v>2031</v>
      </c>
      <c r="C74" s="176">
        <f>'Baseline Wärme'!G65+'Baseline Strom'!F45+'Baseline Wasser'!E44+'Baseline Wasser'!F44</f>
        <v>0</v>
      </c>
      <c r="D74" s="625"/>
      <c r="E74" s="63"/>
      <c r="F74" s="780"/>
      <c r="G74" s="782"/>
      <c r="H74" s="783"/>
      <c r="I74" s="784"/>
      <c r="J74" s="63"/>
      <c r="K74" s="63"/>
      <c r="L74" s="63"/>
    </row>
    <row r="75" spans="1:12" x14ac:dyDescent="0.25">
      <c r="A75" s="86" t="s">
        <v>75</v>
      </c>
      <c r="B75" s="88">
        <v>2032</v>
      </c>
      <c r="C75" s="176">
        <f>'Baseline Wärme'!G66+'Baseline Strom'!F46+'Baseline Wasser'!E45+'Baseline Wasser'!F45</f>
        <v>0</v>
      </c>
      <c r="D75" s="625"/>
      <c r="E75" s="63"/>
      <c r="F75" s="780" t="s">
        <v>306</v>
      </c>
      <c r="G75" s="782" t="str">
        <f t="shared" ref="G75" si="9">IF(AND(C23&gt;0,C24&gt;0,C25&gt;0),B23+B24+B25,"/")</f>
        <v>/</v>
      </c>
      <c r="H75" s="783" t="str">
        <f t="shared" ref="H75" si="10">IF(G75&lt;&gt;"/",IF(AND(B23/D23&gt;-0.05,B24/D24&gt;-0.05,B25/D25&gt;-0.05,G75/D25&gt;-0.05),"Ja","Nein"),"/")</f>
        <v>/</v>
      </c>
      <c r="I75" s="784" t="str">
        <f t="shared" ref="I75" si="11">IF(G75&lt;&gt;"/",IF(H75="Ja",IF(G75&gt;0,0.5*G75-(IF(B23&gt;0,0.5*B23,B23)+IF(B24&gt;0,0.5*B24,B24)+IF(B25&gt;0,0.5*B25,B25)),G75-(IF(B23&gt;0,0.5*B23,B23)+IF(B24&gt;0,0.5*B24,B24)+IF(B25&gt;0,0.5*B25,B25))),0),"/")</f>
        <v>/</v>
      </c>
      <c r="J75" s="63"/>
      <c r="K75" s="63"/>
      <c r="L75" s="63"/>
    </row>
    <row r="76" spans="1:12" x14ac:dyDescent="0.25">
      <c r="A76" s="86" t="s">
        <v>76</v>
      </c>
      <c r="B76" s="88">
        <v>2033</v>
      </c>
      <c r="C76" s="176">
        <f>'Baseline Wärme'!G67+'Baseline Strom'!F47+'Baseline Wasser'!E46+'Baseline Wasser'!F46</f>
        <v>0</v>
      </c>
      <c r="D76" s="625"/>
      <c r="E76" s="63"/>
      <c r="F76" s="780"/>
      <c r="G76" s="782"/>
      <c r="H76" s="783"/>
      <c r="I76" s="784"/>
      <c r="J76" s="63"/>
      <c r="K76" s="63"/>
      <c r="L76" s="63"/>
    </row>
    <row r="77" spans="1:12" x14ac:dyDescent="0.25">
      <c r="A77" s="86" t="s">
        <v>77</v>
      </c>
      <c r="B77" s="88">
        <v>2034</v>
      </c>
      <c r="C77" s="176">
        <f>'Baseline Wärme'!G68+'Baseline Strom'!F48+'Baseline Wasser'!E47+'Baseline Wasser'!F47</f>
        <v>0</v>
      </c>
      <c r="D77" s="627"/>
      <c r="E77" s="63"/>
      <c r="F77" s="780"/>
      <c r="G77" s="782"/>
      <c r="H77" s="783"/>
      <c r="I77" s="784"/>
      <c r="J77" s="63"/>
      <c r="K77" s="63"/>
      <c r="L77" s="63"/>
    </row>
    <row r="78" spans="1:12" x14ac:dyDescent="0.25">
      <c r="A78" s="86" t="s">
        <v>78</v>
      </c>
      <c r="B78" s="88">
        <v>2035</v>
      </c>
      <c r="C78" s="176">
        <f>'Baseline Wärme'!G69+'Baseline Strom'!F49+'Baseline Wasser'!E48+'Baseline Wasser'!F48</f>
        <v>0</v>
      </c>
      <c r="D78" s="627"/>
      <c r="E78" s="63"/>
      <c r="F78" s="780" t="s">
        <v>307</v>
      </c>
      <c r="G78" s="782" t="str">
        <f t="shared" ref="G78" si="12">IF(AND(C26&gt;0,C27&gt;0,C28&gt;0),B26+B27+B28,"/")</f>
        <v>/</v>
      </c>
      <c r="H78" s="783" t="str">
        <f t="shared" ref="H78" si="13">IF(G78&lt;&gt;"/",IF(AND(B26/D26&gt;-0.05,B27/D27&gt;-0.05,B28/D28&gt;-0.05,G78/D28&gt;-0.05),"Ja","Nein"),"/")</f>
        <v>/</v>
      </c>
      <c r="I78" s="784" t="str">
        <f t="shared" ref="I78" si="14">IF(G78&lt;&gt;"/",IF(H78="Ja",IF(G78&gt;0,0.5*G78-(IF(B26&gt;0,0.5*B26,B26)+IF(B27&gt;0,0.5*B27,B27)+IF(B28&gt;0,0.5*B28,B28)),G78-(IF(B26&gt;0,0.5*B26,B26)+IF(B27&gt;0,0.5*B27,B27)+IF(B28&gt;0,0.5*B28,B28))),0),"/")</f>
        <v>/</v>
      </c>
      <c r="J78" s="63"/>
      <c r="K78" s="63"/>
      <c r="L78" s="63"/>
    </row>
    <row r="79" spans="1:12" x14ac:dyDescent="0.25">
      <c r="A79" s="86" t="s">
        <v>79</v>
      </c>
      <c r="B79" s="88">
        <v>2036</v>
      </c>
      <c r="C79" s="176">
        <f>'Baseline Wärme'!G70+'Baseline Strom'!F50+'Baseline Wasser'!E49+'Baseline Wasser'!F49</f>
        <v>0</v>
      </c>
      <c r="D79" s="627"/>
      <c r="E79" s="63"/>
      <c r="F79" s="780"/>
      <c r="G79" s="782"/>
      <c r="H79" s="783"/>
      <c r="I79" s="784"/>
      <c r="J79" s="63"/>
      <c r="K79" s="63"/>
      <c r="L79" s="63"/>
    </row>
    <row r="80" spans="1:12" ht="13.8" thickBot="1" x14ac:dyDescent="0.3">
      <c r="A80" s="87" t="s">
        <v>80</v>
      </c>
      <c r="B80" s="203">
        <v>2037</v>
      </c>
      <c r="C80" s="553">
        <f>'Baseline Wärme'!G71+'Baseline Strom'!F51+'Baseline Wasser'!E50+'Baseline Wasser'!F50</f>
        <v>0</v>
      </c>
      <c r="D80" s="628"/>
      <c r="E80" s="63"/>
      <c r="F80" s="781"/>
      <c r="G80" s="785"/>
      <c r="H80" s="786"/>
      <c r="I80" s="787"/>
      <c r="J80" s="63"/>
      <c r="K80" s="63"/>
      <c r="L80" s="63"/>
    </row>
    <row r="81" spans="1:12" x14ac:dyDescent="0.25">
      <c r="A81" s="63"/>
      <c r="B81" s="63"/>
      <c r="C81" s="63"/>
      <c r="D81" s="63"/>
      <c r="E81" s="63"/>
      <c r="F81" s="63"/>
      <c r="G81" s="63"/>
      <c r="H81" s="63"/>
      <c r="I81" s="63"/>
      <c r="J81" s="63"/>
      <c r="K81" s="63"/>
      <c r="L81" s="63"/>
    </row>
    <row r="82" spans="1:12" x14ac:dyDescent="0.25">
      <c r="A82" s="63"/>
      <c r="B82" s="63"/>
      <c r="C82" s="63"/>
      <c r="D82" s="63"/>
      <c r="E82" s="63"/>
      <c r="F82" s="63"/>
      <c r="G82" s="63"/>
      <c r="H82" s="63"/>
      <c r="I82" s="63"/>
      <c r="J82" s="63"/>
      <c r="K82" s="63"/>
      <c r="L82" s="63"/>
    </row>
    <row r="83" spans="1:12" x14ac:dyDescent="0.25">
      <c r="A83" s="63"/>
      <c r="B83" s="63"/>
      <c r="C83" s="63"/>
      <c r="D83" s="63"/>
      <c r="E83" s="63"/>
      <c r="F83" s="63"/>
      <c r="G83" s="63"/>
      <c r="H83" s="63"/>
      <c r="I83" s="63"/>
      <c r="J83" s="63"/>
      <c r="K83" s="63"/>
      <c r="L83" s="63"/>
    </row>
    <row r="84" spans="1:12" x14ac:dyDescent="0.25">
      <c r="A84" s="63"/>
      <c r="B84" s="63"/>
      <c r="C84" s="63"/>
      <c r="D84" s="63"/>
      <c r="E84" s="63"/>
      <c r="F84" s="63"/>
      <c r="G84" s="63"/>
      <c r="H84" s="63"/>
      <c r="I84" s="63"/>
      <c r="J84" s="63"/>
      <c r="K84" s="63"/>
      <c r="L84" s="63"/>
    </row>
    <row r="85" spans="1:12" x14ac:dyDescent="0.25">
      <c r="A85" s="63"/>
      <c r="B85" s="63"/>
      <c r="C85" s="63"/>
      <c r="D85" s="63"/>
      <c r="E85" s="63"/>
      <c r="F85" s="63"/>
      <c r="G85" s="63"/>
      <c r="H85" s="63"/>
      <c r="I85" s="63"/>
      <c r="J85" s="63"/>
      <c r="K85" s="63"/>
      <c r="L85" s="63"/>
    </row>
  </sheetData>
  <mergeCells count="18">
    <mergeCell ref="C5:G5"/>
    <mergeCell ref="A9:B9"/>
    <mergeCell ref="F69:F71"/>
    <mergeCell ref="F72:F74"/>
    <mergeCell ref="F75:F77"/>
    <mergeCell ref="F78:F80"/>
    <mergeCell ref="G69:G71"/>
    <mergeCell ref="H69:H71"/>
    <mergeCell ref="I69:I71"/>
    <mergeCell ref="G72:G74"/>
    <mergeCell ref="H72:H74"/>
    <mergeCell ref="I72:I74"/>
    <mergeCell ref="G75:G77"/>
    <mergeCell ref="H75:H77"/>
    <mergeCell ref="I75:I77"/>
    <mergeCell ref="G78:G80"/>
    <mergeCell ref="H78:H80"/>
    <mergeCell ref="I78:I80"/>
  </mergeCells>
  <phoneticPr fontId="3" type="noConversion"/>
  <pageMargins left="0.78740157480314965" right="0.78740157480314965" top="0.98425196850393704" bottom="0.98425196850393704" header="0.51181102362204722" footer="0.51181102362204722"/>
  <pageSetup paperSize="9" scale="61" orientation="portrait" r:id="rId1"/>
  <headerFooter alignWithMargins="0">
    <oddFooter>&amp;LSeite &amp;P von &amp;N&amp;RLeitfaden Contracting der Bayerischen Staatlichen Hochbauverwaltung, Stand: Oktober/2025</oddFooter>
  </headerFooter>
  <rowBreaks count="1" manualBreakCount="1">
    <brk id="30" max="11" man="1"/>
  </rowBreaks>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7">
    <tabColor rgb="FFFFFF00"/>
    <pageSetUpPr fitToPage="1"/>
  </sheetPr>
  <dimension ref="A1:J110"/>
  <sheetViews>
    <sheetView view="pageBreakPreview" zoomScale="85" zoomScaleNormal="85" zoomScaleSheetLayoutView="85" workbookViewId="0">
      <selection activeCell="B8" sqref="B8"/>
    </sheetView>
  </sheetViews>
  <sheetFormatPr baseColWidth="10" defaultColWidth="11.44140625" defaultRowHeight="13.2" x14ac:dyDescent="0.25"/>
  <cols>
    <col min="1" max="1" width="23.44140625" style="25" customWidth="1"/>
    <col min="2" max="2" width="22.88671875" style="25" customWidth="1"/>
    <col min="3" max="3" width="20.33203125" style="25" customWidth="1"/>
    <col min="4" max="4" width="23.88671875" style="25" customWidth="1"/>
    <col min="5" max="5" width="36" style="25" customWidth="1"/>
    <col min="6" max="7" width="22.6640625" style="25" customWidth="1"/>
    <col min="8" max="8" width="21.33203125" style="25" customWidth="1"/>
    <col min="9" max="9" width="22.6640625" style="25" customWidth="1"/>
    <col min="10" max="16384" width="11.44140625" style="25"/>
  </cols>
  <sheetData>
    <row r="1" spans="1:10" x14ac:dyDescent="0.25">
      <c r="A1" s="50" t="s">
        <v>59</v>
      </c>
      <c r="B1" s="63"/>
      <c r="C1" s="63"/>
      <c r="D1" s="63"/>
      <c r="E1" s="63"/>
      <c r="F1" s="63"/>
      <c r="G1" s="63"/>
      <c r="H1" s="63"/>
      <c r="I1" s="63"/>
    </row>
    <row r="2" spans="1:10" x14ac:dyDescent="0.25">
      <c r="A2" s="63"/>
      <c r="B2" s="63"/>
      <c r="C2" s="63"/>
      <c r="D2" s="63"/>
      <c r="E2" s="63"/>
      <c r="F2" s="63"/>
      <c r="G2" s="63"/>
      <c r="H2" s="63"/>
      <c r="I2" s="63"/>
    </row>
    <row r="3" spans="1:10" x14ac:dyDescent="0.25">
      <c r="A3" s="51" t="s">
        <v>142</v>
      </c>
      <c r="B3" s="63"/>
      <c r="C3" s="63"/>
      <c r="D3" s="63"/>
      <c r="E3" s="63"/>
      <c r="F3" s="63"/>
      <c r="G3" s="63"/>
      <c r="H3" s="63"/>
      <c r="I3" s="63"/>
    </row>
    <row r="4" spans="1:10" ht="9" customHeight="1" x14ac:dyDescent="0.25">
      <c r="A4" s="190"/>
      <c r="B4" s="191"/>
      <c r="C4" s="105"/>
      <c r="D4" s="105"/>
      <c r="E4" s="63"/>
      <c r="F4" s="63"/>
      <c r="G4" s="63"/>
      <c r="H4" s="63"/>
      <c r="I4" s="63"/>
      <c r="J4" s="63"/>
    </row>
    <row r="5" spans="1:10" x14ac:dyDescent="0.25">
      <c r="A5" s="48" t="s">
        <v>0</v>
      </c>
      <c r="B5" s="847" t="str">
        <f>Referenzwerte!C5</f>
        <v>Musterliegenschaft</v>
      </c>
      <c r="C5" s="848"/>
      <c r="D5" s="849"/>
      <c r="E5" s="63"/>
      <c r="F5" s="63"/>
      <c r="G5" s="63"/>
      <c r="H5" s="63"/>
      <c r="I5" s="63"/>
      <c r="J5" s="63"/>
    </row>
    <row r="6" spans="1:10" ht="17.399999999999999" x14ac:dyDescent="0.3">
      <c r="A6" s="52"/>
      <c r="B6" s="63"/>
      <c r="C6" s="63"/>
      <c r="D6" s="63"/>
      <c r="E6" s="63"/>
      <c r="F6" s="63"/>
      <c r="G6" s="63"/>
      <c r="H6" s="63"/>
      <c r="I6" s="63"/>
      <c r="J6" s="63"/>
    </row>
    <row r="7" spans="1:10" x14ac:dyDescent="0.25">
      <c r="A7" s="48" t="s">
        <v>36</v>
      </c>
      <c r="B7" s="88">
        <v>2025</v>
      </c>
      <c r="C7" s="63"/>
      <c r="D7" s="63"/>
      <c r="E7" s="63"/>
      <c r="F7" s="63"/>
      <c r="G7" s="63"/>
      <c r="H7" s="63"/>
      <c r="I7" s="63"/>
      <c r="J7" s="63"/>
    </row>
    <row r="8" spans="1:10" ht="13.5" customHeight="1" x14ac:dyDescent="0.25">
      <c r="A8" s="524"/>
      <c r="B8" s="525"/>
      <c r="C8" s="525"/>
      <c r="D8" s="525"/>
      <c r="E8" s="526"/>
      <c r="F8" s="527"/>
      <c r="G8" s="527"/>
      <c r="H8" s="527"/>
      <c r="I8" s="527"/>
      <c r="J8" s="63"/>
    </row>
    <row r="9" spans="1:10" ht="17.399999999999999" x14ac:dyDescent="0.25">
      <c r="A9" s="60" t="s">
        <v>290</v>
      </c>
      <c r="B9" s="61"/>
      <c r="C9" s="61"/>
      <c r="D9" s="61"/>
      <c r="E9" s="60" t="s">
        <v>287</v>
      </c>
      <c r="F9" s="63"/>
      <c r="G9" s="63"/>
      <c r="H9" s="63"/>
      <c r="I9" s="63"/>
      <c r="J9" s="63"/>
    </row>
    <row r="10" spans="1:10" ht="7.5" customHeight="1" x14ac:dyDescent="0.25">
      <c r="A10" s="60"/>
      <c r="B10" s="61"/>
      <c r="C10" s="61"/>
      <c r="D10" s="61"/>
      <c r="E10" s="63"/>
      <c r="F10" s="63"/>
      <c r="G10" s="63"/>
      <c r="H10" s="63"/>
      <c r="I10" s="63"/>
      <c r="J10" s="63"/>
    </row>
    <row r="11" spans="1:10" ht="13.8" thickBot="1" x14ac:dyDescent="0.3">
      <c r="A11" s="104" t="s">
        <v>20</v>
      </c>
      <c r="B11" s="57"/>
      <c r="C11" s="57"/>
      <c r="D11" s="57"/>
      <c r="E11" s="63"/>
      <c r="F11" s="63"/>
      <c r="G11" s="63"/>
      <c r="H11" s="63"/>
      <c r="I11" s="63"/>
      <c r="J11" s="63"/>
    </row>
    <row r="12" spans="1:10" x14ac:dyDescent="0.25">
      <c r="A12" s="310" t="s">
        <v>294</v>
      </c>
      <c r="B12" s="582">
        <f>Referenzwerte!B14</f>
        <v>4000</v>
      </c>
      <c r="C12" s="57"/>
      <c r="D12" s="57"/>
      <c r="F12" s="63"/>
      <c r="G12" s="63"/>
      <c r="H12" s="63"/>
      <c r="I12" s="63"/>
      <c r="J12" s="63"/>
    </row>
    <row r="13" spans="1:10" ht="13.8" thickBot="1" x14ac:dyDescent="0.3">
      <c r="A13" s="311" t="s">
        <v>154</v>
      </c>
      <c r="B13" s="312"/>
      <c r="C13" s="57"/>
      <c r="D13" s="57"/>
      <c r="E13" s="63"/>
      <c r="F13" s="63"/>
      <c r="G13" s="63"/>
      <c r="H13" s="63"/>
      <c r="I13" s="63"/>
      <c r="J13" s="63"/>
    </row>
    <row r="14" spans="1:10" x14ac:dyDescent="0.25">
      <c r="C14" s="57"/>
      <c r="D14" s="57"/>
      <c r="E14" s="63"/>
      <c r="F14" s="63"/>
      <c r="G14" s="63"/>
      <c r="H14" s="63"/>
      <c r="I14" s="63"/>
      <c r="J14" s="63"/>
    </row>
    <row r="15" spans="1:10" ht="13.8" thickBot="1" x14ac:dyDescent="0.3">
      <c r="A15" s="104"/>
      <c r="B15" s="187" t="str">
        <f>Referenzwerte!A11</f>
        <v>z.B. Erdgas</v>
      </c>
      <c r="C15" s="193" t="str">
        <f>Referenzwerte!A12</f>
        <v>z.B. Fernwärme</v>
      </c>
      <c r="D15" s="57"/>
      <c r="F15" s="521" t="str">
        <f>Referenzwerte!A11</f>
        <v>z.B. Erdgas</v>
      </c>
      <c r="G15" s="520" t="str">
        <f>Referenzwerte!A12</f>
        <v>z.B. Fernwärme</v>
      </c>
      <c r="H15" s="63"/>
      <c r="I15" s="63"/>
      <c r="J15" s="63"/>
    </row>
    <row r="16" spans="1:10" x14ac:dyDescent="0.25">
      <c r="A16" s="310" t="s">
        <v>143</v>
      </c>
      <c r="B16" s="518">
        <f>ROUND(F20*F18,2)</f>
        <v>0</v>
      </c>
      <c r="C16" s="519">
        <f>ROUND(G20*G18,2)</f>
        <v>0</v>
      </c>
      <c r="D16" s="57"/>
      <c r="E16" s="366" t="s">
        <v>245</v>
      </c>
      <c r="F16" s="438">
        <v>0</v>
      </c>
      <c r="G16" s="175">
        <v>0</v>
      </c>
      <c r="H16" s="63"/>
      <c r="I16" s="63"/>
      <c r="J16" s="63"/>
    </row>
    <row r="17" spans="1:10" ht="13.8" thickBot="1" x14ac:dyDescent="0.3">
      <c r="A17" s="311" t="s">
        <v>144</v>
      </c>
      <c r="B17" s="319">
        <v>0</v>
      </c>
      <c r="C17" s="317">
        <v>0</v>
      </c>
      <c r="D17" s="57"/>
      <c r="E17" s="541" t="s">
        <v>246</v>
      </c>
      <c r="F17" s="546">
        <v>0</v>
      </c>
      <c r="G17" s="547">
        <v>0</v>
      </c>
      <c r="H17" s="63"/>
      <c r="I17" s="63"/>
      <c r="J17" s="63"/>
    </row>
    <row r="18" spans="1:10" ht="13.8" thickBot="1" x14ac:dyDescent="0.3">
      <c r="A18" s="104"/>
      <c r="B18" s="543"/>
      <c r="C18" s="543"/>
      <c r="D18" s="57"/>
      <c r="E18" s="542" t="s">
        <v>248</v>
      </c>
      <c r="F18" s="551">
        <f>F17-F16</f>
        <v>0</v>
      </c>
      <c r="G18" s="552">
        <f>G17-G16</f>
        <v>0</v>
      </c>
      <c r="H18" s="63"/>
      <c r="I18" s="63"/>
      <c r="J18" s="63"/>
    </row>
    <row r="19" spans="1:10" x14ac:dyDescent="0.25">
      <c r="A19" s="104"/>
      <c r="B19" s="543"/>
      <c r="C19" s="543"/>
      <c r="D19" s="57"/>
      <c r="E19" s="548" t="s">
        <v>249</v>
      </c>
      <c r="F19" s="549" t="s">
        <v>102</v>
      </c>
      <c r="G19" s="550" t="s">
        <v>247</v>
      </c>
      <c r="H19" s="63"/>
      <c r="I19" s="63"/>
      <c r="J19" s="63"/>
    </row>
    <row r="20" spans="1:10" ht="13.8" thickBot="1" x14ac:dyDescent="0.3">
      <c r="A20" s="104"/>
      <c r="B20" s="543"/>
      <c r="C20" s="543"/>
      <c r="D20" s="57"/>
      <c r="E20" s="87" t="s">
        <v>244</v>
      </c>
      <c r="F20" s="699">
        <v>0</v>
      </c>
      <c r="G20" s="700">
        <v>0</v>
      </c>
      <c r="H20" s="63"/>
      <c r="I20" s="63"/>
      <c r="J20" s="63"/>
    </row>
    <row r="21" spans="1:10" ht="13.5" customHeight="1" x14ac:dyDescent="0.25">
      <c r="A21" s="528"/>
      <c r="B21" s="529"/>
      <c r="C21" s="529"/>
      <c r="D21" s="529"/>
      <c r="E21" s="527"/>
      <c r="F21" s="527"/>
      <c r="G21" s="527"/>
      <c r="H21" s="527"/>
      <c r="I21" s="527"/>
      <c r="J21" s="63"/>
    </row>
    <row r="22" spans="1:10" ht="17.399999999999999" x14ac:dyDescent="0.25">
      <c r="A22" s="60" t="s">
        <v>291</v>
      </c>
      <c r="B22" s="57"/>
      <c r="C22" s="57"/>
      <c r="D22" s="57"/>
      <c r="E22" s="60" t="s">
        <v>288</v>
      </c>
      <c r="F22" s="63"/>
      <c r="G22" s="63"/>
      <c r="H22" s="63"/>
      <c r="I22" s="63"/>
      <c r="J22" s="63"/>
    </row>
    <row r="23" spans="1:10" ht="13.8" thickBot="1" x14ac:dyDescent="0.3">
      <c r="A23" s="104"/>
      <c r="B23" s="187" t="str">
        <f>Referenzwerte!B17</f>
        <v>z.B. HT</v>
      </c>
      <c r="C23" s="193" t="str">
        <f>Referenzwerte!B18</f>
        <v>z.B. NT</v>
      </c>
      <c r="D23" s="57"/>
      <c r="E23" s="63"/>
      <c r="F23" s="521" t="str">
        <f>Referenzwerte!B17</f>
        <v>z.B. HT</v>
      </c>
      <c r="G23" s="520" t="str">
        <f>Referenzwerte!B18</f>
        <v>z.B. NT</v>
      </c>
      <c r="H23" s="63"/>
      <c r="I23" s="63"/>
      <c r="J23" s="63"/>
    </row>
    <row r="24" spans="1:10" x14ac:dyDescent="0.25">
      <c r="A24" s="310" t="s">
        <v>143</v>
      </c>
      <c r="B24" s="518">
        <f>F25-F24</f>
        <v>0</v>
      </c>
      <c r="C24" s="519">
        <f>G25-G24</f>
        <v>0</v>
      </c>
      <c r="D24" s="57"/>
      <c r="E24" s="366" t="s">
        <v>237</v>
      </c>
      <c r="F24" s="438"/>
      <c r="G24" s="175"/>
      <c r="H24" s="63"/>
      <c r="I24" s="63"/>
      <c r="J24" s="63"/>
    </row>
    <row r="25" spans="1:10" ht="13.8" thickBot="1" x14ac:dyDescent="0.3">
      <c r="A25" s="311" t="s">
        <v>144</v>
      </c>
      <c r="B25" s="319">
        <v>0</v>
      </c>
      <c r="C25" s="321"/>
      <c r="D25" s="63"/>
      <c r="E25" s="87" t="s">
        <v>238</v>
      </c>
      <c r="F25" s="583"/>
      <c r="G25" s="102"/>
      <c r="H25" s="63"/>
      <c r="I25" s="63"/>
      <c r="J25" s="63"/>
    </row>
    <row r="26" spans="1:10" ht="18" customHeight="1" x14ac:dyDescent="0.25">
      <c r="A26" s="528"/>
      <c r="B26" s="529"/>
      <c r="C26" s="529"/>
      <c r="D26" s="529"/>
      <c r="E26" s="527"/>
      <c r="F26" s="527"/>
      <c r="G26" s="527"/>
      <c r="H26" s="527"/>
      <c r="I26" s="527"/>
      <c r="J26" s="63"/>
    </row>
    <row r="27" spans="1:10" ht="17.399999999999999" x14ac:dyDescent="0.25">
      <c r="A27" s="60" t="s">
        <v>292</v>
      </c>
      <c r="B27" s="57"/>
      <c r="C27" s="57"/>
      <c r="D27" s="57"/>
      <c r="E27" s="60" t="s">
        <v>289</v>
      </c>
      <c r="F27" s="63"/>
      <c r="G27" s="63"/>
      <c r="H27" s="63"/>
      <c r="I27" s="63"/>
      <c r="J27" s="63"/>
    </row>
    <row r="28" spans="1:10" ht="13.8" thickBot="1" x14ac:dyDescent="0.3">
      <c r="B28" s="63"/>
      <c r="C28" s="63"/>
      <c r="D28" s="57"/>
      <c r="E28" s="63"/>
      <c r="F28" s="522" t="s">
        <v>63</v>
      </c>
      <c r="G28" s="289" t="s">
        <v>64</v>
      </c>
      <c r="H28" s="63"/>
      <c r="I28" s="63"/>
      <c r="J28" s="63"/>
    </row>
    <row r="29" spans="1:10" ht="17.25" customHeight="1" thickBot="1" x14ac:dyDescent="0.3">
      <c r="A29" s="60"/>
      <c r="B29" s="558" t="s">
        <v>63</v>
      </c>
      <c r="C29" s="57" t="s">
        <v>64</v>
      </c>
      <c r="D29" s="57"/>
      <c r="E29" s="366" t="s">
        <v>239</v>
      </c>
      <c r="F29" s="438"/>
      <c r="G29" s="175"/>
      <c r="H29" s="63"/>
      <c r="I29" s="63"/>
      <c r="J29" s="63"/>
    </row>
    <row r="30" spans="1:10" ht="16.5" customHeight="1" thickBot="1" x14ac:dyDescent="0.3">
      <c r="A30" s="308" t="s">
        <v>145</v>
      </c>
      <c r="B30" s="534">
        <f>F30-F29</f>
        <v>0</v>
      </c>
      <c r="C30" s="535">
        <f>G30-G29</f>
        <v>0</v>
      </c>
      <c r="D30" s="57"/>
      <c r="E30" s="87" t="s">
        <v>240</v>
      </c>
      <c r="F30" s="583"/>
      <c r="G30" s="102"/>
      <c r="H30" s="63"/>
      <c r="I30" s="63"/>
      <c r="J30" s="63"/>
    </row>
    <row r="31" spans="1:10" ht="19.5" customHeight="1" x14ac:dyDescent="0.25">
      <c r="A31" s="528"/>
      <c r="B31" s="529"/>
      <c r="C31" s="529"/>
      <c r="D31" s="529"/>
      <c r="E31" s="527"/>
      <c r="F31" s="527"/>
      <c r="G31" s="527"/>
      <c r="H31" s="527"/>
      <c r="I31" s="527"/>
      <c r="J31" s="63"/>
    </row>
    <row r="32" spans="1:10" ht="17.399999999999999" x14ac:dyDescent="0.25">
      <c r="A32" s="60" t="s">
        <v>313</v>
      </c>
      <c r="B32" s="309"/>
      <c r="C32" s="57"/>
      <c r="D32" s="57"/>
      <c r="E32" s="60" t="s">
        <v>315</v>
      </c>
      <c r="F32" s="63"/>
      <c r="G32" s="63"/>
      <c r="H32" s="63"/>
      <c r="I32" s="63"/>
      <c r="J32" s="63"/>
    </row>
    <row r="33" spans="1:10" ht="15.6" thickBot="1" x14ac:dyDescent="0.3">
      <c r="B33" s="770" t="s">
        <v>314</v>
      </c>
      <c r="C33" s="769"/>
      <c r="D33" s="57"/>
      <c r="E33" s="199"/>
      <c r="F33" s="905" t="s">
        <v>310</v>
      </c>
      <c r="G33" s="906"/>
      <c r="H33" s="907"/>
      <c r="I33" s="905"/>
      <c r="J33" s="63"/>
    </row>
    <row r="34" spans="1:10" ht="13.8" thickBot="1" x14ac:dyDescent="0.3">
      <c r="A34" s="223" t="s">
        <v>317</v>
      </c>
      <c r="B34" s="771"/>
      <c r="C34" s="777"/>
      <c r="D34" s="57"/>
      <c r="E34" s="554"/>
      <c r="F34" s="523" t="s">
        <v>146</v>
      </c>
      <c r="G34" s="539" t="s">
        <v>147</v>
      </c>
      <c r="H34" s="65"/>
      <c r="I34" s="63"/>
      <c r="J34" s="63"/>
    </row>
    <row r="35" spans="1:10" ht="13.8" thickBot="1" x14ac:dyDescent="0.3">
      <c r="A35" s="530" t="s">
        <v>152</v>
      </c>
      <c r="B35" s="772"/>
      <c r="C35" s="777"/>
      <c r="D35" s="57"/>
      <c r="E35" s="555" t="s">
        <v>241</v>
      </c>
      <c r="F35" s="537"/>
      <c r="G35" s="516"/>
      <c r="H35" s="65"/>
      <c r="I35" s="63"/>
      <c r="J35" s="63"/>
    </row>
    <row r="36" spans="1:10" ht="15.75" customHeight="1" thickBot="1" x14ac:dyDescent="0.3">
      <c r="A36" s="531"/>
      <c r="B36" s="773"/>
      <c r="C36" s="777"/>
      <c r="D36" s="57"/>
      <c r="E36" s="556" t="s">
        <v>242</v>
      </c>
      <c r="F36" s="538"/>
      <c r="G36" s="517"/>
      <c r="H36" s="65"/>
      <c r="I36" s="63"/>
      <c r="J36" s="63"/>
    </row>
    <row r="37" spans="1:10" ht="13.8" thickBot="1" x14ac:dyDescent="0.3">
      <c r="A37" s="223" t="s">
        <v>146</v>
      </c>
      <c r="B37" s="774">
        <f>F36-F35</f>
        <v>0</v>
      </c>
      <c r="C37" s="777"/>
      <c r="D37" s="57"/>
      <c r="E37" s="557"/>
      <c r="F37" s="536" t="s">
        <v>148</v>
      </c>
      <c r="G37" s="540" t="s">
        <v>243</v>
      </c>
      <c r="H37" s="65"/>
      <c r="I37" s="63"/>
      <c r="J37" s="63"/>
    </row>
    <row r="38" spans="1:10" x14ac:dyDescent="0.25">
      <c r="A38" s="532" t="s">
        <v>147</v>
      </c>
      <c r="B38" s="775">
        <f>G36-G35</f>
        <v>0</v>
      </c>
      <c r="C38" s="777"/>
      <c r="D38" s="57"/>
      <c r="E38" s="555" t="s">
        <v>241</v>
      </c>
      <c r="F38" s="537"/>
      <c r="G38" s="516"/>
      <c r="H38" s="65"/>
      <c r="I38" s="63"/>
      <c r="J38" s="63"/>
    </row>
    <row r="39" spans="1:10" ht="13.8" thickBot="1" x14ac:dyDescent="0.3">
      <c r="A39" s="533" t="s">
        <v>148</v>
      </c>
      <c r="B39" s="775">
        <v>0</v>
      </c>
      <c r="C39" s="777"/>
      <c r="D39" s="57"/>
      <c r="E39" s="556" t="s">
        <v>242</v>
      </c>
      <c r="F39" s="538"/>
      <c r="G39" s="517"/>
      <c r="H39" s="65"/>
      <c r="I39" s="63"/>
      <c r="J39" s="63"/>
    </row>
    <row r="40" spans="1:10" ht="30" customHeight="1" thickBot="1" x14ac:dyDescent="0.3">
      <c r="A40" s="673" t="s">
        <v>151</v>
      </c>
      <c r="B40" s="776">
        <v>0</v>
      </c>
      <c r="C40" s="777"/>
      <c r="D40" s="57"/>
      <c r="E40" s="63"/>
      <c r="F40" s="63"/>
      <c r="G40" s="63"/>
      <c r="H40" s="63"/>
      <c r="I40" s="63"/>
      <c r="J40" s="63"/>
    </row>
    <row r="41" spans="1:10" ht="21" customHeight="1" x14ac:dyDescent="0.25">
      <c r="A41" s="528"/>
      <c r="B41" s="529"/>
      <c r="C41" s="529"/>
      <c r="D41" s="529"/>
      <c r="E41" s="527"/>
      <c r="F41" s="527"/>
      <c r="G41" s="527"/>
      <c r="H41" s="527"/>
      <c r="I41" s="527"/>
      <c r="J41" s="63"/>
    </row>
    <row r="42" spans="1:10" ht="19.5" customHeight="1" thickBot="1" x14ac:dyDescent="0.3">
      <c r="A42" s="908" t="s">
        <v>338</v>
      </c>
      <c r="B42" s="908"/>
      <c r="C42" s="756"/>
      <c r="D42" s="757"/>
      <c r="E42" s="758"/>
      <c r="F42" s="758"/>
      <c r="G42" s="758"/>
      <c r="H42" s="758"/>
      <c r="I42" s="758"/>
      <c r="J42" s="63"/>
    </row>
    <row r="43" spans="1:10" ht="12.75" customHeight="1" x14ac:dyDescent="0.25">
      <c r="A43" s="759" t="s">
        <v>339</v>
      </c>
      <c r="B43" s="760"/>
      <c r="C43" s="761"/>
      <c r="D43" s="762"/>
      <c r="E43" s="63"/>
      <c r="F43" s="63"/>
      <c r="G43" s="63"/>
      <c r="H43" s="63"/>
      <c r="I43" s="63"/>
      <c r="J43" s="63"/>
    </row>
    <row r="44" spans="1:10" ht="12.75" customHeight="1" x14ac:dyDescent="0.25">
      <c r="A44" s="763" t="s">
        <v>340</v>
      </c>
      <c r="B44" s="764"/>
      <c r="C44" s="761"/>
      <c r="D44" s="762"/>
      <c r="E44" s="63"/>
      <c r="F44" s="63"/>
      <c r="G44" s="63"/>
      <c r="H44" s="63"/>
      <c r="I44" s="63"/>
      <c r="J44" s="63"/>
    </row>
    <row r="45" spans="1:10" ht="27" customHeight="1" x14ac:dyDescent="0.25">
      <c r="A45" s="763" t="s">
        <v>151</v>
      </c>
      <c r="B45" s="764"/>
      <c r="C45" s="761"/>
      <c r="D45" s="762"/>
      <c r="E45" s="63"/>
      <c r="F45" s="63"/>
      <c r="G45" s="63"/>
      <c r="H45" s="63"/>
      <c r="I45" s="63"/>
      <c r="J45" s="63"/>
    </row>
    <row r="46" spans="1:10" ht="13.5" customHeight="1" thickBot="1" x14ac:dyDescent="0.3">
      <c r="A46" s="673" t="s">
        <v>341</v>
      </c>
      <c r="B46" s="765">
        <f>B44+B45</f>
        <v>0</v>
      </c>
      <c r="C46" s="761"/>
      <c r="D46" s="762"/>
      <c r="E46" s="63"/>
      <c r="F46" s="63"/>
      <c r="G46" s="63"/>
      <c r="H46" s="63"/>
      <c r="I46" s="63"/>
      <c r="J46" s="63"/>
    </row>
    <row r="47" spans="1:10" ht="13.5" customHeight="1" x14ac:dyDescent="0.25">
      <c r="A47" s="92"/>
      <c r="B47" s="766"/>
      <c r="C47" s="761"/>
      <c r="D47" s="762"/>
      <c r="E47" s="63"/>
      <c r="F47" s="63"/>
      <c r="G47" s="63"/>
      <c r="H47" s="63"/>
      <c r="I47" s="63"/>
      <c r="J47" s="63"/>
    </row>
    <row r="48" spans="1:10" ht="17.399999999999999" x14ac:dyDescent="0.25">
      <c r="A48" s="767" t="s">
        <v>155</v>
      </c>
      <c r="B48" s="768"/>
      <c r="C48" s="768"/>
      <c r="D48" s="768"/>
      <c r="E48" s="758"/>
      <c r="F48" s="758"/>
      <c r="G48" s="758"/>
      <c r="H48" s="758"/>
      <c r="I48" s="758"/>
      <c r="J48" s="63"/>
    </row>
    <row r="49" spans="1:10" ht="6.75" customHeight="1" thickBot="1" x14ac:dyDescent="0.3">
      <c r="B49" s="57"/>
      <c r="C49" s="57"/>
      <c r="D49" s="57"/>
      <c r="E49" s="63"/>
      <c r="F49" s="63"/>
      <c r="G49" s="63"/>
      <c r="H49" s="63"/>
      <c r="I49" s="63"/>
      <c r="J49" s="63"/>
    </row>
    <row r="50" spans="1:10" ht="13.8" thickBot="1" x14ac:dyDescent="0.3">
      <c r="A50" s="315" t="s">
        <v>153</v>
      </c>
      <c r="B50" s="318">
        <f>SUM(B51:B52)</f>
        <v>0</v>
      </c>
      <c r="C50" s="57"/>
      <c r="D50" s="57"/>
      <c r="E50" s="63"/>
      <c r="F50" s="63"/>
      <c r="G50" s="63"/>
      <c r="H50" s="63"/>
      <c r="I50" s="63"/>
      <c r="J50" s="63"/>
    </row>
    <row r="51" spans="1:10" x14ac:dyDescent="0.25">
      <c r="A51" s="493" t="s">
        <v>227</v>
      </c>
      <c r="B51" s="316">
        <v>0</v>
      </c>
      <c r="C51" s="57"/>
      <c r="D51" s="57"/>
      <c r="E51" s="63"/>
      <c r="F51" s="63"/>
      <c r="G51" s="63"/>
      <c r="H51" s="63"/>
      <c r="I51" s="63"/>
      <c r="J51" s="63"/>
    </row>
    <row r="52" spans="1:10" ht="13.8" thickBot="1" x14ac:dyDescent="0.3">
      <c r="A52" s="494" t="s">
        <v>228</v>
      </c>
      <c r="B52" s="515">
        <v>0</v>
      </c>
      <c r="C52" s="57"/>
      <c r="D52" s="57"/>
      <c r="E52" s="63"/>
      <c r="F52" s="63"/>
      <c r="G52" s="63"/>
      <c r="H52" s="63"/>
      <c r="I52" s="63"/>
      <c r="J52" s="63"/>
    </row>
    <row r="53" spans="1:10" x14ac:dyDescent="0.25">
      <c r="A53" s="63"/>
      <c r="B53" s="63"/>
      <c r="C53" s="63"/>
      <c r="D53" s="63"/>
      <c r="E53" s="63"/>
      <c r="F53" s="63"/>
      <c r="G53" s="63"/>
      <c r="H53" s="63"/>
      <c r="I53" s="63"/>
    </row>
    <row r="54" spans="1:10" x14ac:dyDescent="0.25">
      <c r="A54" s="711"/>
      <c r="B54" s="711"/>
      <c r="C54" s="711"/>
      <c r="D54" s="711"/>
      <c r="E54" s="711"/>
      <c r="F54" s="711"/>
      <c r="G54" s="711"/>
      <c r="H54" s="711"/>
      <c r="I54" s="711"/>
    </row>
    <row r="55" spans="1:10" ht="17.399999999999999" x14ac:dyDescent="0.25">
      <c r="A55" s="634" t="s">
        <v>260</v>
      </c>
      <c r="B55" s="635"/>
      <c r="C55" s="635"/>
      <c r="D55" s="635"/>
      <c r="E55" s="635"/>
      <c r="F55" s="63"/>
      <c r="G55" s="63"/>
      <c r="H55" s="63"/>
      <c r="I55" s="63"/>
    </row>
    <row r="56" spans="1:10" ht="13.8" thickBot="1" x14ac:dyDescent="0.3">
      <c r="A56" s="635"/>
      <c r="B56" s="635"/>
      <c r="C56" s="635"/>
      <c r="D56" s="635"/>
      <c r="E56" s="635"/>
      <c r="F56" s="63"/>
      <c r="G56" s="63"/>
      <c r="H56" s="63"/>
      <c r="I56" s="63"/>
    </row>
    <row r="57" spans="1:10" ht="23.4" thickBot="1" x14ac:dyDescent="0.35">
      <c r="A57" s="648" t="s">
        <v>3</v>
      </c>
      <c r="B57" s="639" t="s">
        <v>261</v>
      </c>
      <c r="C57" s="640" t="s">
        <v>262</v>
      </c>
      <c r="D57" s="635"/>
      <c r="E57" s="636"/>
      <c r="F57" s="63"/>
      <c r="G57" s="63"/>
      <c r="H57" s="63"/>
      <c r="I57" s="63"/>
    </row>
    <row r="58" spans="1:10" x14ac:dyDescent="0.25">
      <c r="A58" s="657" t="str">
        <f>Referenzwerte!A11</f>
        <v>z.B. Erdgas</v>
      </c>
      <c r="B58" s="649">
        <v>0</v>
      </c>
      <c r="C58" s="650">
        <v>0</v>
      </c>
      <c r="D58" s="635"/>
      <c r="E58" s="635"/>
      <c r="F58" s="63"/>
      <c r="G58" s="63"/>
      <c r="H58" s="63"/>
      <c r="I58" s="63"/>
    </row>
    <row r="59" spans="1:10" ht="13.8" thickBot="1" x14ac:dyDescent="0.3">
      <c r="A59" s="658" t="str">
        <f>Referenzwerte!A12</f>
        <v>z.B. Fernwärme</v>
      </c>
      <c r="B59" s="651">
        <v>0</v>
      </c>
      <c r="C59" s="652">
        <v>0</v>
      </c>
      <c r="D59" s="635"/>
      <c r="E59" s="635"/>
      <c r="F59" s="63"/>
      <c r="G59" s="63"/>
      <c r="H59" s="63"/>
      <c r="I59" s="63"/>
    </row>
    <row r="60" spans="1:10" x14ac:dyDescent="0.25">
      <c r="A60" s="659"/>
      <c r="B60" s="660"/>
      <c r="C60" s="661"/>
      <c r="D60" s="635"/>
      <c r="E60" s="635"/>
      <c r="F60" s="63"/>
      <c r="G60" s="63"/>
      <c r="H60" s="63"/>
      <c r="I60" s="63"/>
    </row>
    <row r="61" spans="1:10" ht="13.8" thickBot="1" x14ac:dyDescent="0.3">
      <c r="A61" s="659"/>
      <c r="B61" s="660"/>
      <c r="C61" s="661"/>
      <c r="D61" s="635"/>
      <c r="E61" s="635"/>
      <c r="F61" s="63"/>
      <c r="G61" s="63"/>
      <c r="H61" s="63"/>
      <c r="I61" s="63"/>
    </row>
    <row r="62" spans="1:10" ht="34.799999999999997" thickBot="1" x14ac:dyDescent="0.35">
      <c r="A62" s="636" t="s">
        <v>4</v>
      </c>
      <c r="B62" s="641" t="str">
        <f>CONCATENATE("
Arbeit - akt. Preis ",Referenzwerte!B17,
" [€/kWh]")</f>
        <v xml:space="preserve">
Arbeit - akt. Preis z.B. HT [€/kWh]</v>
      </c>
      <c r="C62" s="642" t="str">
        <f>CONCATENATE("Arbeit - akt. Preis",Referenzwerte!B18,
" [€/kWh]")</f>
        <v>Arbeit - akt. Preisz.B. NT [€/kWh]</v>
      </c>
      <c r="D62" s="643" t="s">
        <v>262</v>
      </c>
      <c r="E62" s="635"/>
      <c r="F62" s="63"/>
      <c r="G62" s="63"/>
      <c r="H62" s="63"/>
      <c r="I62" s="63"/>
    </row>
    <row r="63" spans="1:10" ht="13.8" thickBot="1" x14ac:dyDescent="0.3">
      <c r="A63" s="644" t="s">
        <v>4</v>
      </c>
      <c r="B63" s="653">
        <v>0</v>
      </c>
      <c r="C63" s="654">
        <v>0</v>
      </c>
      <c r="D63" s="674">
        <v>0</v>
      </c>
      <c r="E63" s="635"/>
      <c r="F63" s="63"/>
      <c r="G63" s="63"/>
      <c r="H63" s="63"/>
      <c r="I63" s="63"/>
    </row>
    <row r="64" spans="1:10" ht="13.8" thickBot="1" x14ac:dyDescent="0.3">
      <c r="A64" s="664"/>
      <c r="B64" s="665"/>
      <c r="C64" s="665"/>
      <c r="D64" s="666"/>
      <c r="E64" s="635"/>
      <c r="F64" s="63"/>
      <c r="G64" s="63"/>
      <c r="H64" s="63"/>
      <c r="I64" s="63"/>
    </row>
    <row r="65" spans="1:9" ht="23.4" thickBot="1" x14ac:dyDescent="0.3">
      <c r="A65" s="662" t="s">
        <v>263</v>
      </c>
      <c r="B65" s="663">
        <v>0</v>
      </c>
      <c r="C65" s="661"/>
      <c r="D65" s="635"/>
      <c r="E65" s="635"/>
      <c r="F65" s="63"/>
      <c r="G65" s="63"/>
      <c r="H65" s="63"/>
      <c r="I65" s="63"/>
    </row>
    <row r="66" spans="1:9" ht="13.8" thickBot="1" x14ac:dyDescent="0.3">
      <c r="A66" s="633"/>
      <c r="B66" s="635"/>
      <c r="C66" s="635"/>
      <c r="D66" s="635"/>
      <c r="E66" s="635"/>
      <c r="F66" s="63"/>
      <c r="G66" s="63"/>
      <c r="H66" s="63"/>
      <c r="I66" s="63"/>
    </row>
    <row r="67" spans="1:9" ht="23.4" thickBot="1" x14ac:dyDescent="0.35">
      <c r="A67" s="636" t="s">
        <v>130</v>
      </c>
      <c r="B67" s="645" t="s">
        <v>264</v>
      </c>
      <c r="C67" s="635"/>
      <c r="D67" s="635"/>
      <c r="E67" s="635"/>
      <c r="F67" s="63"/>
      <c r="G67" s="63"/>
      <c r="H67" s="63"/>
      <c r="I67" s="63"/>
    </row>
    <row r="68" spans="1:9" x14ac:dyDescent="0.25">
      <c r="A68" s="647" t="s">
        <v>63</v>
      </c>
      <c r="B68" s="655">
        <v>0</v>
      </c>
      <c r="C68" s="635"/>
      <c r="D68" s="63"/>
      <c r="E68" s="687"/>
      <c r="F68" s="63"/>
      <c r="G68" s="63"/>
      <c r="H68" s="63"/>
      <c r="I68" s="63"/>
    </row>
    <row r="69" spans="1:9" ht="13.8" thickBot="1" x14ac:dyDescent="0.3">
      <c r="A69" s="646" t="s">
        <v>64</v>
      </c>
      <c r="B69" s="656">
        <v>0</v>
      </c>
      <c r="C69" s="635"/>
      <c r="D69" s="63"/>
      <c r="E69" s="687"/>
      <c r="F69" s="63"/>
      <c r="G69" s="63"/>
      <c r="H69" s="63"/>
      <c r="I69" s="63"/>
    </row>
    <row r="70" spans="1:9" x14ac:dyDescent="0.25">
      <c r="A70" s="63"/>
      <c r="B70" s="63"/>
      <c r="C70" s="63"/>
      <c r="D70" s="63"/>
      <c r="E70" s="63"/>
      <c r="F70" s="63"/>
      <c r="G70" s="63"/>
      <c r="H70" s="63"/>
      <c r="I70" s="63"/>
    </row>
    <row r="71" spans="1:9" x14ac:dyDescent="0.25">
      <c r="A71" s="63"/>
      <c r="B71" s="63"/>
      <c r="C71" s="63"/>
      <c r="D71" s="63"/>
    </row>
    <row r="72" spans="1:9" x14ac:dyDescent="0.25">
      <c r="A72" s="63"/>
      <c r="B72" s="63"/>
      <c r="C72" s="63"/>
      <c r="D72" s="63"/>
    </row>
    <row r="73" spans="1:9" x14ac:dyDescent="0.25">
      <c r="A73" s="63"/>
      <c r="B73" s="63"/>
      <c r="C73" s="63"/>
      <c r="D73" s="63"/>
    </row>
    <row r="74" spans="1:9" x14ac:dyDescent="0.25">
      <c r="A74" s="63"/>
      <c r="B74" s="63"/>
      <c r="C74" s="63"/>
      <c r="D74" s="63"/>
    </row>
    <row r="75" spans="1:9" x14ac:dyDescent="0.25">
      <c r="A75" s="63"/>
      <c r="B75" s="63"/>
      <c r="C75" s="63"/>
      <c r="D75" s="63"/>
    </row>
    <row r="76" spans="1:9" x14ac:dyDescent="0.25">
      <c r="A76" s="63"/>
      <c r="B76" s="63"/>
      <c r="C76" s="63"/>
      <c r="D76" s="63"/>
    </row>
    <row r="77" spans="1:9" x14ac:dyDescent="0.25">
      <c r="A77" s="63"/>
      <c r="B77" s="63"/>
      <c r="C77" s="63"/>
      <c r="D77" s="63"/>
    </row>
    <row r="78" spans="1:9" x14ac:dyDescent="0.25">
      <c r="A78" s="63"/>
      <c r="B78" s="63"/>
      <c r="C78" s="63"/>
      <c r="D78" s="63"/>
    </row>
    <row r="79" spans="1:9" x14ac:dyDescent="0.25">
      <c r="A79" s="63"/>
      <c r="B79" s="63"/>
      <c r="C79" s="63"/>
      <c r="D79" s="63"/>
    </row>
    <row r="80" spans="1:9" x14ac:dyDescent="0.25">
      <c r="A80" s="63"/>
      <c r="B80" s="63"/>
      <c r="C80" s="63"/>
      <c r="D80" s="63"/>
    </row>
    <row r="81" spans="1:4" x14ac:dyDescent="0.25">
      <c r="A81" s="63"/>
      <c r="B81" s="63"/>
      <c r="C81" s="63"/>
      <c r="D81" s="63"/>
    </row>
    <row r="82" spans="1:4" x14ac:dyDescent="0.25">
      <c r="A82" s="63"/>
      <c r="B82" s="63"/>
      <c r="C82" s="63"/>
      <c r="D82" s="63"/>
    </row>
    <row r="83" spans="1:4" x14ac:dyDescent="0.25">
      <c r="A83" s="63"/>
      <c r="B83" s="63"/>
      <c r="C83" s="63"/>
      <c r="D83" s="63"/>
    </row>
    <row r="84" spans="1:4" x14ac:dyDescent="0.25">
      <c r="A84" s="63"/>
      <c r="B84" s="63"/>
      <c r="C84" s="63"/>
      <c r="D84" s="63"/>
    </row>
    <row r="85" spans="1:4" x14ac:dyDescent="0.25">
      <c r="A85" s="63"/>
      <c r="B85" s="63"/>
      <c r="C85" s="63"/>
      <c r="D85" s="63"/>
    </row>
    <row r="86" spans="1:4" x14ac:dyDescent="0.25">
      <c r="A86" s="63"/>
      <c r="B86" s="63"/>
      <c r="C86" s="63"/>
      <c r="D86" s="63"/>
    </row>
    <row r="87" spans="1:4" x14ac:dyDescent="0.25">
      <c r="A87" s="63"/>
      <c r="B87" s="63"/>
      <c r="C87" s="63"/>
      <c r="D87" s="63"/>
    </row>
    <row r="88" spans="1:4" x14ac:dyDescent="0.25">
      <c r="A88" s="63"/>
      <c r="B88" s="63"/>
      <c r="C88" s="63"/>
      <c r="D88" s="63"/>
    </row>
    <row r="89" spans="1:4" x14ac:dyDescent="0.25">
      <c r="A89" s="63"/>
      <c r="B89" s="63"/>
      <c r="C89" s="63"/>
      <c r="D89" s="63"/>
    </row>
    <row r="90" spans="1:4" x14ac:dyDescent="0.25">
      <c r="A90" s="63"/>
      <c r="B90" s="63"/>
      <c r="C90" s="63"/>
      <c r="D90" s="63"/>
    </row>
    <row r="91" spans="1:4" x14ac:dyDescent="0.25">
      <c r="A91" s="63"/>
      <c r="B91" s="63"/>
      <c r="C91" s="63"/>
      <c r="D91" s="63"/>
    </row>
    <row r="92" spans="1:4" x14ac:dyDescent="0.25">
      <c r="A92" s="63"/>
      <c r="B92" s="63"/>
      <c r="C92" s="63"/>
      <c r="D92" s="63"/>
    </row>
    <row r="93" spans="1:4" x14ac:dyDescent="0.25">
      <c r="A93" s="63"/>
      <c r="B93" s="63"/>
      <c r="C93" s="63"/>
      <c r="D93" s="63"/>
    </row>
    <row r="94" spans="1:4" x14ac:dyDescent="0.25">
      <c r="A94" s="63"/>
      <c r="B94" s="63"/>
      <c r="C94" s="63"/>
      <c r="D94" s="63"/>
    </row>
    <row r="95" spans="1:4" x14ac:dyDescent="0.25">
      <c r="A95" s="63"/>
      <c r="B95" s="63"/>
      <c r="C95" s="63"/>
      <c r="D95" s="63"/>
    </row>
    <row r="96" spans="1:4" x14ac:dyDescent="0.25">
      <c r="A96" s="63"/>
      <c r="B96" s="63"/>
      <c r="C96" s="63"/>
      <c r="D96" s="63"/>
    </row>
    <row r="97" spans="1:4" x14ac:dyDescent="0.25">
      <c r="A97" s="63"/>
      <c r="B97" s="63"/>
      <c r="C97" s="63"/>
      <c r="D97" s="63"/>
    </row>
    <row r="98" spans="1:4" x14ac:dyDescent="0.25">
      <c r="A98" s="63"/>
      <c r="B98" s="63"/>
      <c r="C98" s="63"/>
      <c r="D98" s="63"/>
    </row>
    <row r="99" spans="1:4" x14ac:dyDescent="0.25">
      <c r="A99" s="63"/>
      <c r="B99" s="63"/>
      <c r="C99" s="63"/>
      <c r="D99" s="63"/>
    </row>
    <row r="100" spans="1:4" x14ac:dyDescent="0.25">
      <c r="A100" s="63"/>
      <c r="B100" s="63"/>
      <c r="C100" s="63"/>
      <c r="D100" s="63"/>
    </row>
    <row r="101" spans="1:4" x14ac:dyDescent="0.25">
      <c r="A101" s="63"/>
      <c r="B101" s="63"/>
      <c r="C101" s="63"/>
      <c r="D101" s="63"/>
    </row>
    <row r="102" spans="1:4" x14ac:dyDescent="0.25">
      <c r="A102" s="63"/>
      <c r="B102" s="63"/>
      <c r="C102" s="63"/>
      <c r="D102" s="63"/>
    </row>
    <row r="103" spans="1:4" x14ac:dyDescent="0.25">
      <c r="A103" s="63"/>
      <c r="B103" s="63"/>
      <c r="C103" s="63"/>
      <c r="D103" s="63"/>
    </row>
    <row r="104" spans="1:4" x14ac:dyDescent="0.25">
      <c r="A104" s="63"/>
      <c r="B104" s="63"/>
      <c r="C104" s="63"/>
      <c r="D104" s="63"/>
    </row>
    <row r="105" spans="1:4" x14ac:dyDescent="0.25">
      <c r="A105" s="63"/>
      <c r="B105" s="63"/>
      <c r="C105" s="63"/>
      <c r="D105" s="63"/>
    </row>
    <row r="106" spans="1:4" x14ac:dyDescent="0.25">
      <c r="A106" s="63"/>
      <c r="B106" s="63"/>
      <c r="C106" s="63"/>
      <c r="D106" s="63"/>
    </row>
    <row r="107" spans="1:4" x14ac:dyDescent="0.25">
      <c r="A107" s="63"/>
      <c r="B107" s="63"/>
      <c r="C107" s="63"/>
      <c r="D107" s="63"/>
    </row>
    <row r="108" spans="1:4" x14ac:dyDescent="0.25">
      <c r="A108" s="63"/>
      <c r="B108" s="63"/>
      <c r="C108" s="63"/>
      <c r="D108" s="63"/>
    </row>
    <row r="109" spans="1:4" x14ac:dyDescent="0.25">
      <c r="A109" s="63"/>
      <c r="B109" s="63"/>
      <c r="C109" s="63"/>
      <c r="D109" s="63"/>
    </row>
    <row r="110" spans="1:4" x14ac:dyDescent="0.25">
      <c r="A110" s="63"/>
      <c r="B110" s="63"/>
      <c r="C110" s="63"/>
      <c r="D110" s="63"/>
    </row>
  </sheetData>
  <mergeCells count="4">
    <mergeCell ref="F33:G33"/>
    <mergeCell ref="H33:I33"/>
    <mergeCell ref="B5:D5"/>
    <mergeCell ref="A42:B42"/>
  </mergeCells>
  <pageMargins left="0.78740157480314965" right="0.78740157480314965" top="0.98425196850393704" bottom="0.98425196850393704" header="0.51181102362204722" footer="0.51181102362204722"/>
  <pageSetup paperSize="9" scale="61" fitToHeight="0" orientation="landscape" r:id="rId1"/>
  <headerFooter alignWithMargins="0">
    <oddFooter>&amp;LSeite &amp;P von &amp;N&amp;RLeitfaden Contracting der Bayerischen Staatlichen Hochbauverwaltung, Stand: Oktober/2025</oddFooter>
  </headerFooter>
  <rowBreaks count="1" manualBreakCount="1">
    <brk id="52" max="8" man="1"/>
  </rowBreaks>
  <colBreaks count="1" manualBreakCount="1">
    <brk id="4" max="64" man="1"/>
  </colBreaks>
  <legacy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5">
    <tabColor theme="9"/>
  </sheetPr>
  <dimension ref="A1:J35"/>
  <sheetViews>
    <sheetView view="pageBreakPreview" topLeftCell="A28" zoomScale="115" zoomScaleNormal="100" zoomScaleSheetLayoutView="115" workbookViewId="0">
      <selection activeCell="E43" sqref="E43"/>
    </sheetView>
  </sheetViews>
  <sheetFormatPr baseColWidth="10" defaultRowHeight="13.2" x14ac:dyDescent="0.25"/>
  <cols>
    <col min="1" max="1" width="34.5546875" customWidth="1"/>
    <col min="2" max="2" width="13.5546875" customWidth="1"/>
    <col min="5" max="10" width="12.88671875" bestFit="1" customWidth="1"/>
  </cols>
  <sheetData>
    <row r="1" spans="1:4" x14ac:dyDescent="0.25">
      <c r="A1" s="50" t="s">
        <v>59</v>
      </c>
      <c r="B1" s="63"/>
      <c r="C1" s="63"/>
      <c r="D1" s="63"/>
    </row>
    <row r="2" spans="1:4" x14ac:dyDescent="0.25">
      <c r="A2" s="63"/>
      <c r="B2" s="63"/>
      <c r="C2" s="63"/>
      <c r="D2" s="63"/>
    </row>
    <row r="3" spans="1:4" ht="13.8" thickBot="1" x14ac:dyDescent="0.3">
      <c r="A3" s="51" t="s">
        <v>344</v>
      </c>
      <c r="B3" s="63"/>
      <c r="C3" s="63"/>
      <c r="D3" s="63"/>
    </row>
    <row r="4" spans="1:4" ht="52.8" x14ac:dyDescent="0.25">
      <c r="A4" s="743" t="s">
        <v>81</v>
      </c>
      <c r="B4" s="744" t="s">
        <v>325</v>
      </c>
      <c r="C4" s="407"/>
      <c r="D4" s="407"/>
    </row>
    <row r="5" spans="1:4" x14ac:dyDescent="0.25">
      <c r="A5" s="745">
        <f>'Übersicht Jahre'!B69</f>
        <v>2026</v>
      </c>
      <c r="B5" s="748"/>
      <c r="C5" s="407"/>
      <c r="D5" s="407"/>
    </row>
    <row r="6" spans="1:4" x14ac:dyDescent="0.25">
      <c r="A6" s="746">
        <f>'Übersicht Jahre'!B70</f>
        <v>2027</v>
      </c>
      <c r="B6" s="748"/>
      <c r="C6" s="407"/>
      <c r="D6" s="407"/>
    </row>
    <row r="7" spans="1:4" x14ac:dyDescent="0.25">
      <c r="A7" s="746">
        <f>'Übersicht Jahre'!B71</f>
        <v>2028</v>
      </c>
      <c r="B7" s="748"/>
      <c r="C7" s="407"/>
      <c r="D7" s="407"/>
    </row>
    <row r="8" spans="1:4" x14ac:dyDescent="0.25">
      <c r="A8" s="746">
        <f>'Übersicht Jahre'!B72</f>
        <v>2029</v>
      </c>
      <c r="B8" s="748"/>
      <c r="C8" s="407"/>
      <c r="D8" s="407"/>
    </row>
    <row r="9" spans="1:4" x14ac:dyDescent="0.25">
      <c r="A9" s="746">
        <f>'Übersicht Jahre'!B73</f>
        <v>2030</v>
      </c>
      <c r="B9" s="748"/>
      <c r="C9" s="407"/>
      <c r="D9" s="407"/>
    </row>
    <row r="10" spans="1:4" x14ac:dyDescent="0.25">
      <c r="A10" s="746">
        <f>'Übersicht Jahre'!B74</f>
        <v>2031</v>
      </c>
      <c r="B10" s="748"/>
      <c r="C10" s="407"/>
      <c r="D10" s="407"/>
    </row>
    <row r="11" spans="1:4" x14ac:dyDescent="0.25">
      <c r="A11" s="746">
        <f>'Übersicht Jahre'!B75</f>
        <v>2032</v>
      </c>
      <c r="B11" s="748"/>
      <c r="C11" s="407"/>
      <c r="D11" s="407"/>
    </row>
    <row r="12" spans="1:4" x14ac:dyDescent="0.25">
      <c r="A12" s="746">
        <f>'Übersicht Jahre'!B76</f>
        <v>2033</v>
      </c>
      <c r="B12" s="748"/>
      <c r="C12" s="407"/>
      <c r="D12" s="407"/>
    </row>
    <row r="13" spans="1:4" x14ac:dyDescent="0.25">
      <c r="A13" s="746">
        <f>'Übersicht Jahre'!B77</f>
        <v>2034</v>
      </c>
      <c r="B13" s="748"/>
      <c r="C13" s="407"/>
      <c r="D13" s="407"/>
    </row>
    <row r="14" spans="1:4" x14ac:dyDescent="0.25">
      <c r="A14" s="746">
        <f>'Übersicht Jahre'!B78</f>
        <v>2035</v>
      </c>
      <c r="B14" s="748"/>
      <c r="C14" s="407"/>
      <c r="D14" s="407"/>
    </row>
    <row r="15" spans="1:4" x14ac:dyDescent="0.25">
      <c r="A15" s="746">
        <f>'Übersicht Jahre'!B79</f>
        <v>2036</v>
      </c>
      <c r="B15" s="748"/>
      <c r="C15" s="407"/>
      <c r="D15" s="407"/>
    </row>
    <row r="16" spans="1:4" ht="13.8" thickBot="1" x14ac:dyDescent="0.3">
      <c r="A16" s="747">
        <f>'Übersicht Jahre'!B80</f>
        <v>2037</v>
      </c>
      <c r="B16" s="749"/>
      <c r="C16" s="407"/>
      <c r="D16" s="407"/>
    </row>
    <row r="17" spans="1:10" x14ac:dyDescent="0.25">
      <c r="A17" s="407"/>
      <c r="B17" s="407"/>
      <c r="C17" s="407"/>
      <c r="D17" s="407"/>
    </row>
    <row r="18" spans="1:10" ht="28.5" customHeight="1" x14ac:dyDescent="0.25">
      <c r="A18" s="740" t="s">
        <v>326</v>
      </c>
      <c r="B18" s="741" t="e">
        <f>AVERAGEIF(B5:B16,"&lt;&gt;0")</f>
        <v>#DIV/0!</v>
      </c>
      <c r="C18" s="407"/>
      <c r="D18" s="407"/>
    </row>
    <row r="19" spans="1:10" x14ac:dyDescent="0.25">
      <c r="A19" s="407"/>
      <c r="B19" s="407"/>
      <c r="C19" s="407"/>
      <c r="D19" s="407"/>
    </row>
    <row r="20" spans="1:10" x14ac:dyDescent="0.25">
      <c r="A20" s="407"/>
      <c r="B20" s="407"/>
      <c r="C20" s="407"/>
      <c r="D20" s="407"/>
    </row>
    <row r="21" spans="1:10" x14ac:dyDescent="0.25">
      <c r="A21" s="407"/>
      <c r="B21" s="407"/>
      <c r="C21" s="407"/>
      <c r="D21" s="407"/>
    </row>
    <row r="22" spans="1:10" x14ac:dyDescent="0.25">
      <c r="A22" s="407"/>
      <c r="B22" s="407"/>
      <c r="C22" s="407"/>
      <c r="D22" s="407"/>
    </row>
    <row r="23" spans="1:10" x14ac:dyDescent="0.25">
      <c r="A23" s="407"/>
      <c r="B23" s="407"/>
      <c r="C23" s="407"/>
      <c r="D23" s="407"/>
    </row>
    <row r="24" spans="1:10" x14ac:dyDescent="0.25">
      <c r="A24" s="407"/>
      <c r="B24" s="407"/>
      <c r="C24" s="407"/>
      <c r="D24" s="407"/>
      <c r="E24" s="778"/>
      <c r="F24" s="778"/>
      <c r="G24" s="778"/>
      <c r="H24" s="778"/>
      <c r="I24" s="778"/>
      <c r="J24" s="778"/>
    </row>
    <row r="25" spans="1:10" x14ac:dyDescent="0.25">
      <c r="A25" s="407"/>
      <c r="B25" s="407"/>
      <c r="C25" s="407"/>
      <c r="D25" s="407"/>
      <c r="E25" s="778"/>
      <c r="F25" s="778"/>
      <c r="G25" s="778"/>
      <c r="H25" s="778"/>
      <c r="I25" s="778"/>
      <c r="J25" s="778"/>
    </row>
    <row r="26" spans="1:10" x14ac:dyDescent="0.25">
      <c r="A26" s="407"/>
      <c r="B26" s="407"/>
      <c r="C26" s="407"/>
      <c r="D26" s="407"/>
      <c r="E26" s="778"/>
      <c r="F26" s="778"/>
      <c r="G26" s="778"/>
      <c r="H26" s="778"/>
      <c r="I26" s="778"/>
      <c r="J26" s="778"/>
    </row>
    <row r="27" spans="1:10" x14ac:dyDescent="0.25">
      <c r="A27" s="407"/>
      <c r="B27" s="407"/>
      <c r="C27" s="407"/>
      <c r="D27" s="407"/>
    </row>
    <row r="28" spans="1:10" x14ac:dyDescent="0.25">
      <c r="A28" s="407"/>
      <c r="B28" s="407"/>
      <c r="C28" s="407"/>
      <c r="D28" s="407"/>
    </row>
    <row r="29" spans="1:10" x14ac:dyDescent="0.25">
      <c r="A29" s="407"/>
      <c r="B29" s="407"/>
      <c r="C29" s="407"/>
      <c r="D29" s="407"/>
      <c r="E29" s="779"/>
      <c r="F29" s="779"/>
      <c r="G29" s="779"/>
      <c r="H29" s="779"/>
      <c r="I29" s="779"/>
      <c r="J29" s="779"/>
    </row>
    <row r="30" spans="1:10" x14ac:dyDescent="0.25">
      <c r="A30" s="407"/>
      <c r="B30" s="407"/>
      <c r="C30" s="407"/>
      <c r="D30" s="407"/>
    </row>
    <row r="31" spans="1:10" x14ac:dyDescent="0.25">
      <c r="A31" s="407"/>
      <c r="B31" s="407"/>
      <c r="C31" s="407"/>
      <c r="D31" s="407"/>
    </row>
    <row r="32" spans="1:10" x14ac:dyDescent="0.25">
      <c r="A32" s="407"/>
      <c r="B32" s="407"/>
      <c r="C32" s="407"/>
      <c r="D32" s="407"/>
    </row>
    <row r="33" spans="1:4" x14ac:dyDescent="0.25">
      <c r="A33" s="407"/>
      <c r="B33" s="407"/>
      <c r="C33" s="407"/>
      <c r="D33" s="407"/>
    </row>
    <row r="34" spans="1:4" x14ac:dyDescent="0.25">
      <c r="A34" s="407"/>
      <c r="B34" s="407"/>
      <c r="C34" s="407"/>
      <c r="D34" s="407"/>
    </row>
    <row r="35" spans="1:4" x14ac:dyDescent="0.25">
      <c r="A35" s="407"/>
      <c r="B35" s="407"/>
      <c r="C35" s="407"/>
      <c r="D35" s="407"/>
    </row>
  </sheetData>
  <pageMargins left="0.7" right="0.7" top="0.78740157499999996" bottom="0.78740157499999996" header="0.3" footer="0.3"/>
  <pageSetup paperSize="9" orientation="portrait" r:id="rId1"/>
  <headerFooter>
    <oddFooter>&amp;LSeite &amp;P von &amp;N&amp;RLeitfaden Contracting der Bayerischen Staatlichen Hochbauverwaltung, Stand: Oktober/2025</odd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tabColor theme="9"/>
  </sheetPr>
  <dimension ref="A1:N88"/>
  <sheetViews>
    <sheetView view="pageBreakPreview" zoomScaleNormal="115" zoomScaleSheetLayoutView="100" workbookViewId="0">
      <selection activeCell="G33" sqref="G33"/>
    </sheetView>
  </sheetViews>
  <sheetFormatPr baseColWidth="10" defaultColWidth="11.44140625" defaultRowHeight="13.2" x14ac:dyDescent="0.25"/>
  <cols>
    <col min="1" max="1" width="24.109375" style="25" customWidth="1"/>
    <col min="2" max="2" width="13.6640625" style="25" customWidth="1"/>
    <col min="3" max="3" width="13.33203125" style="25" customWidth="1"/>
    <col min="4" max="4" width="13" style="25" customWidth="1"/>
    <col min="5" max="5" width="3.5546875" style="25" customWidth="1"/>
    <col min="6" max="16384" width="11.44140625" style="25"/>
  </cols>
  <sheetData>
    <row r="1" spans="1:8" x14ac:dyDescent="0.25">
      <c r="A1" s="50" t="s">
        <v>59</v>
      </c>
      <c r="B1" s="63"/>
      <c r="C1" s="63"/>
      <c r="D1" s="63"/>
      <c r="E1" s="63"/>
      <c r="F1" s="63"/>
      <c r="G1" s="63"/>
      <c r="H1" s="63"/>
    </row>
    <row r="2" spans="1:8" x14ac:dyDescent="0.25">
      <c r="A2" s="63"/>
      <c r="B2" s="63"/>
      <c r="C2" s="63"/>
      <c r="D2" s="63"/>
      <c r="E2" s="63"/>
      <c r="F2" s="63"/>
      <c r="G2" s="63"/>
      <c r="H2" s="63"/>
    </row>
    <row r="3" spans="1:8" x14ac:dyDescent="0.25">
      <c r="A3" s="51" t="s">
        <v>254</v>
      </c>
      <c r="B3" s="63"/>
      <c r="C3" s="63"/>
      <c r="D3" s="63"/>
      <c r="E3" s="63"/>
      <c r="F3" s="63"/>
      <c r="G3" s="63"/>
      <c r="H3" s="63"/>
    </row>
    <row r="4" spans="1:8" x14ac:dyDescent="0.25">
      <c r="A4" s="51"/>
      <c r="B4" s="63"/>
      <c r="C4" s="63"/>
      <c r="D4" s="63"/>
      <c r="E4" s="63"/>
      <c r="F4" s="63"/>
      <c r="G4" s="63"/>
      <c r="H4" s="63"/>
    </row>
    <row r="5" spans="1:8" x14ac:dyDescent="0.25">
      <c r="A5" s="48" t="s">
        <v>0</v>
      </c>
      <c r="B5" s="63"/>
      <c r="C5" s="909" t="s">
        <v>274</v>
      </c>
      <c r="D5" s="910"/>
      <c r="E5" s="910"/>
      <c r="F5" s="911"/>
      <c r="G5" s="63"/>
      <c r="H5" s="63"/>
    </row>
    <row r="6" spans="1:8" ht="13.5" customHeight="1" x14ac:dyDescent="0.3">
      <c r="A6" s="52"/>
      <c r="B6" s="63"/>
      <c r="C6" s="63"/>
      <c r="D6" s="63"/>
      <c r="E6" s="63"/>
      <c r="F6" s="63"/>
      <c r="G6" s="63"/>
      <c r="H6" s="63"/>
    </row>
    <row r="7" spans="1:8" x14ac:dyDescent="0.25">
      <c r="A7" s="697" t="s">
        <v>275</v>
      </c>
      <c r="B7" s="63"/>
      <c r="C7" s="63"/>
      <c r="D7" s="63"/>
      <c r="E7" s="63"/>
      <c r="F7" s="63"/>
      <c r="G7" s="63"/>
      <c r="H7" s="63"/>
    </row>
    <row r="8" spans="1:8" x14ac:dyDescent="0.25">
      <c r="A8" s="63"/>
      <c r="B8" s="63"/>
      <c r="C8" s="63"/>
      <c r="D8" s="63"/>
      <c r="E8" s="63"/>
      <c r="F8" s="63"/>
      <c r="G8" s="63"/>
      <c r="H8" s="63"/>
    </row>
    <row r="9" spans="1:8" ht="18" thickBot="1" x14ac:dyDescent="0.35">
      <c r="A9" s="68" t="s">
        <v>3</v>
      </c>
      <c r="B9" s="63"/>
      <c r="C9" s="63"/>
      <c r="D9" s="63"/>
      <c r="E9" s="63"/>
      <c r="F9" s="63"/>
      <c r="G9" s="63"/>
      <c r="H9" s="63"/>
    </row>
    <row r="10" spans="1:8" ht="34.799999999999997" thickBot="1" x14ac:dyDescent="0.3">
      <c r="B10" s="76" t="s">
        <v>45</v>
      </c>
      <c r="C10" s="77" t="s">
        <v>46</v>
      </c>
      <c r="D10" s="63"/>
      <c r="E10" s="63"/>
      <c r="F10" s="63"/>
      <c r="G10" s="63"/>
      <c r="H10" s="63"/>
    </row>
    <row r="11" spans="1:8" x14ac:dyDescent="0.25">
      <c r="A11" s="677" t="s">
        <v>272</v>
      </c>
      <c r="B11" s="564">
        <v>0</v>
      </c>
      <c r="C11" s="678">
        <v>0</v>
      </c>
      <c r="D11" s="63"/>
      <c r="E11" s="63"/>
      <c r="F11" s="63"/>
      <c r="G11" s="63"/>
      <c r="H11" s="63"/>
    </row>
    <row r="12" spans="1:8" ht="13.8" thickBot="1" x14ac:dyDescent="0.3">
      <c r="A12" s="565" t="s">
        <v>273</v>
      </c>
      <c r="B12" s="679">
        <v>0</v>
      </c>
      <c r="C12" s="680">
        <v>0</v>
      </c>
      <c r="D12" s="63"/>
      <c r="E12" s="63"/>
      <c r="F12" s="63"/>
      <c r="G12" s="63"/>
      <c r="H12" s="63"/>
    </row>
    <row r="13" spans="1:8" ht="13.8" thickBot="1" x14ac:dyDescent="0.3">
      <c r="A13" s="578"/>
      <c r="B13" s="579"/>
      <c r="C13" s="580"/>
      <c r="D13" s="63"/>
      <c r="E13" s="63"/>
      <c r="F13" s="63"/>
      <c r="G13" s="63"/>
      <c r="H13" s="63"/>
    </row>
    <row r="14" spans="1:8" ht="13.8" thickBot="1" x14ac:dyDescent="0.3">
      <c r="A14" s="581" t="s">
        <v>255</v>
      </c>
      <c r="B14" s="698">
        <v>4000</v>
      </c>
      <c r="C14" s="580"/>
      <c r="D14" s="63"/>
      <c r="E14" s="63"/>
      <c r="F14" s="63"/>
      <c r="G14" s="63"/>
      <c r="H14" s="63"/>
    </row>
    <row r="15" spans="1:8" x14ac:dyDescent="0.25">
      <c r="A15" s="63"/>
      <c r="B15" s="63"/>
      <c r="C15" s="63"/>
      <c r="D15" s="63"/>
      <c r="E15" s="63"/>
      <c r="F15" s="63"/>
      <c r="G15" s="63"/>
      <c r="H15" s="63"/>
    </row>
    <row r="16" spans="1:8" ht="17.399999999999999" x14ac:dyDescent="0.3">
      <c r="A16" s="68" t="s">
        <v>4</v>
      </c>
      <c r="B16" s="63"/>
      <c r="C16" s="63"/>
      <c r="D16" s="63"/>
      <c r="E16" s="63"/>
      <c r="F16" s="63"/>
      <c r="G16" s="63"/>
      <c r="H16" s="63"/>
    </row>
    <row r="17" spans="1:13" x14ac:dyDescent="0.25">
      <c r="A17" s="486" t="s">
        <v>224</v>
      </c>
      <c r="B17" s="566" t="s">
        <v>270</v>
      </c>
      <c r="C17" s="63"/>
      <c r="D17" s="63"/>
      <c r="E17" s="63"/>
      <c r="F17" s="63"/>
      <c r="G17" s="63"/>
      <c r="H17" s="63"/>
    </row>
    <row r="18" spans="1:13" x14ac:dyDescent="0.25">
      <c r="A18" s="486" t="s">
        <v>225</v>
      </c>
      <c r="B18" s="566" t="s">
        <v>271</v>
      </c>
      <c r="C18" s="63"/>
      <c r="D18" s="63"/>
      <c r="E18" s="63"/>
      <c r="F18" s="63"/>
      <c r="G18" s="63"/>
      <c r="H18" s="63"/>
    </row>
    <row r="19" spans="1:13" ht="13.8" thickBot="1" x14ac:dyDescent="0.3">
      <c r="A19" s="63"/>
      <c r="B19" s="63"/>
      <c r="C19" s="63"/>
      <c r="D19" s="63"/>
      <c r="E19" s="63"/>
      <c r="F19" s="63"/>
      <c r="G19" s="63"/>
      <c r="H19" s="63"/>
    </row>
    <row r="20" spans="1:13" ht="34.799999999999997" thickBot="1" x14ac:dyDescent="0.3">
      <c r="A20" s="63"/>
      <c r="B20" s="31" t="str">
        <f>CONCATENATE("Referenzpreis
Arbeit ",B17,
" [€/kWh]")</f>
        <v>Referenzpreis
Arbeit z.B. HT [€/kWh]</v>
      </c>
      <c r="C20" s="32" t="str">
        <f>CONCATENATE("Referenzpreis
Arbeit ",B18,
" [€/kWh]")</f>
        <v>Referenzpreis
Arbeit z.B. NT [€/kWh]</v>
      </c>
      <c r="D20" s="33" t="s">
        <v>46</v>
      </c>
      <c r="E20" s="63"/>
      <c r="F20" s="63"/>
      <c r="G20" s="63"/>
      <c r="H20" s="63"/>
      <c r="L20" s="18"/>
      <c r="M20" s="18"/>
    </row>
    <row r="21" spans="1:13" ht="13.8" thickBot="1" x14ac:dyDescent="0.3">
      <c r="A21" s="401" t="s">
        <v>4</v>
      </c>
      <c r="B21" s="681">
        <v>0</v>
      </c>
      <c r="C21" s="682">
        <v>0</v>
      </c>
      <c r="D21" s="708">
        <v>0</v>
      </c>
      <c r="E21" s="63"/>
      <c r="F21" s="63"/>
      <c r="G21" s="63"/>
      <c r="H21" s="63"/>
      <c r="L21" s="18"/>
      <c r="M21" s="18"/>
    </row>
    <row r="22" spans="1:13" x14ac:dyDescent="0.25">
      <c r="A22" s="69"/>
      <c r="B22" s="69"/>
      <c r="C22" s="70"/>
      <c r="D22" s="63"/>
      <c r="E22" s="63"/>
      <c r="F22" s="63"/>
      <c r="G22" s="63"/>
      <c r="H22" s="63"/>
      <c r="L22" s="18"/>
      <c r="M22" s="18"/>
    </row>
    <row r="23" spans="1:13" ht="18" thickBot="1" x14ac:dyDescent="0.35">
      <c r="A23" s="68" t="s">
        <v>130</v>
      </c>
      <c r="B23" s="71"/>
      <c r="C23" s="70"/>
      <c r="D23" s="63"/>
      <c r="E23" s="63"/>
      <c r="F23" s="63"/>
      <c r="G23" s="63"/>
      <c r="H23" s="63"/>
      <c r="L23" s="18"/>
      <c r="M23" s="18"/>
    </row>
    <row r="24" spans="1:13" ht="23.4" thickBot="1" x14ac:dyDescent="0.35">
      <c r="A24" s="68"/>
      <c r="B24" s="81" t="s">
        <v>62</v>
      </c>
      <c r="C24" s="70"/>
      <c r="D24" s="63"/>
      <c r="E24" s="63"/>
      <c r="F24" s="63"/>
      <c r="G24" s="63"/>
      <c r="H24" s="63"/>
      <c r="L24" s="18"/>
      <c r="M24" s="18"/>
    </row>
    <row r="25" spans="1:13" x14ac:dyDescent="0.25">
      <c r="A25" s="83" t="s">
        <v>63</v>
      </c>
      <c r="B25" s="678">
        <v>0</v>
      </c>
      <c r="C25" s="70"/>
      <c r="D25" s="63"/>
      <c r="E25" s="63"/>
      <c r="F25" s="63"/>
      <c r="G25" s="63"/>
      <c r="H25" s="63"/>
      <c r="L25" s="18"/>
      <c r="M25" s="18"/>
    </row>
    <row r="26" spans="1:13" ht="13.8" thickBot="1" x14ac:dyDescent="0.3">
      <c r="A26" s="82" t="s">
        <v>64</v>
      </c>
      <c r="B26" s="709">
        <v>0</v>
      </c>
      <c r="C26" s="70"/>
      <c r="D26" s="63"/>
      <c r="E26" s="63"/>
      <c r="F26" s="63"/>
      <c r="G26" s="63"/>
      <c r="H26" s="63"/>
      <c r="L26" s="18"/>
      <c r="M26" s="18"/>
    </row>
    <row r="27" spans="1:13" x14ac:dyDescent="0.25">
      <c r="A27" s="755"/>
      <c r="B27" s="755"/>
      <c r="C27" s="70"/>
      <c r="D27" s="63"/>
      <c r="E27" s="63"/>
      <c r="F27" s="63"/>
      <c r="G27" s="63"/>
      <c r="H27" s="63"/>
      <c r="L27" s="18"/>
      <c r="M27" s="18"/>
    </row>
    <row r="28" spans="1:13" ht="16.5" customHeight="1" x14ac:dyDescent="0.3">
      <c r="A28" s="68" t="s">
        <v>337</v>
      </c>
      <c r="B28" s="754"/>
      <c r="C28" s="72"/>
      <c r="D28" s="73"/>
      <c r="E28" s="63"/>
      <c r="F28" s="63"/>
      <c r="G28" s="572"/>
      <c r="H28" s="714"/>
      <c r="I28" s="20"/>
      <c r="J28" s="20"/>
      <c r="K28" s="21"/>
      <c r="L28" s="22"/>
      <c r="M28" s="19"/>
    </row>
    <row r="29" spans="1:13" ht="13.8" thickBot="1" x14ac:dyDescent="0.3">
      <c r="A29" s="304"/>
      <c r="B29" s="305" t="s">
        <v>91</v>
      </c>
      <c r="C29" s="72"/>
      <c r="D29" s="73"/>
      <c r="E29" s="63"/>
      <c r="F29" s="63"/>
      <c r="G29" s="572"/>
      <c r="H29" s="714"/>
      <c r="I29" s="20"/>
      <c r="J29" s="20"/>
      <c r="K29" s="21"/>
      <c r="L29" s="22"/>
      <c r="M29" s="19"/>
    </row>
    <row r="30" spans="1:13" ht="22.8" x14ac:dyDescent="0.25">
      <c r="A30" s="78" t="s">
        <v>47</v>
      </c>
      <c r="B30" s="220">
        <f>ROUND(B21,5)</f>
        <v>0</v>
      </c>
      <c r="C30" s="204"/>
      <c r="D30" s="204"/>
      <c r="E30" s="63"/>
      <c r="F30" s="63"/>
      <c r="G30" s="573"/>
      <c r="H30" s="74"/>
      <c r="I30" s="21"/>
      <c r="J30" s="21"/>
      <c r="L30" s="22"/>
      <c r="M30" s="19"/>
    </row>
    <row r="31" spans="1:13" ht="34.200000000000003" x14ac:dyDescent="0.25">
      <c r="A31" s="79" t="s">
        <v>48</v>
      </c>
      <c r="B31" s="567">
        <v>0</v>
      </c>
      <c r="C31" s="74"/>
      <c r="D31" s="74"/>
      <c r="E31" s="63"/>
      <c r="F31" s="63"/>
      <c r="G31" s="63"/>
      <c r="H31" s="63"/>
    </row>
    <row r="32" spans="1:13" ht="34.200000000000003" x14ac:dyDescent="0.25">
      <c r="A32" s="79" t="s">
        <v>334</v>
      </c>
      <c r="B32" s="567">
        <v>0</v>
      </c>
      <c r="C32" s="74"/>
      <c r="D32" s="74"/>
      <c r="E32" s="63"/>
      <c r="F32" s="63"/>
      <c r="G32" s="63"/>
      <c r="H32" s="63"/>
    </row>
    <row r="33" spans="1:8" ht="54" customHeight="1" thickBot="1" x14ac:dyDescent="0.3">
      <c r="A33" s="80" t="s">
        <v>316</v>
      </c>
      <c r="B33" s="568">
        <v>5.4999999999999997E-3</v>
      </c>
      <c r="C33" s="71"/>
      <c r="D33" s="75"/>
      <c r="E33" s="63"/>
      <c r="F33" s="63"/>
      <c r="G33" s="63"/>
      <c r="H33" s="63"/>
    </row>
    <row r="34" spans="1:8" ht="16.5" customHeight="1" x14ac:dyDescent="0.25">
      <c r="A34" s="499"/>
      <c r="B34" s="667"/>
      <c r="C34" s="71"/>
      <c r="D34" s="75"/>
      <c r="E34" s="63"/>
      <c r="F34" s="63"/>
      <c r="G34" s="63"/>
      <c r="H34" s="63"/>
    </row>
    <row r="35" spans="1:8" ht="36.75" customHeight="1" x14ac:dyDescent="0.25">
      <c r="A35" s="499"/>
      <c r="B35" s="670" t="s">
        <v>267</v>
      </c>
      <c r="C35" s="71" t="s">
        <v>268</v>
      </c>
      <c r="D35" s="920"/>
      <c r="E35" s="63"/>
      <c r="F35" s="63"/>
      <c r="G35" s="63"/>
      <c r="H35" s="63"/>
    </row>
    <row r="36" spans="1:8" ht="12.75" customHeight="1" thickBot="1" x14ac:dyDescent="0.3">
      <c r="A36" s="63"/>
      <c r="B36" s="305" t="s">
        <v>91</v>
      </c>
      <c r="C36" s="305" t="s">
        <v>91</v>
      </c>
      <c r="D36" s="920"/>
      <c r="E36" s="63"/>
      <c r="F36" s="63"/>
      <c r="G36" s="63"/>
      <c r="H36" s="63"/>
    </row>
    <row r="37" spans="1:8" ht="23.4" thickBot="1" x14ac:dyDescent="0.3">
      <c r="A37" s="78" t="s">
        <v>322</v>
      </c>
      <c r="B37" s="668">
        <v>0.08</v>
      </c>
      <c r="C37" s="671">
        <v>0.16</v>
      </c>
      <c r="D37" s="920"/>
      <c r="E37" s="63"/>
      <c r="F37" s="63"/>
      <c r="G37" s="63"/>
      <c r="H37" s="63"/>
    </row>
    <row r="38" spans="1:8" ht="34.200000000000003" x14ac:dyDescent="0.25">
      <c r="A38" s="78" t="s">
        <v>318</v>
      </c>
      <c r="B38" s="668">
        <v>0.04</v>
      </c>
      <c r="C38" s="671">
        <v>0.08</v>
      </c>
      <c r="D38" s="920"/>
      <c r="E38" s="63"/>
      <c r="F38" s="63"/>
      <c r="G38" s="63"/>
      <c r="H38" s="63"/>
    </row>
    <row r="39" spans="1:8" ht="34.200000000000003" x14ac:dyDescent="0.25">
      <c r="A39" s="302" t="s">
        <v>319</v>
      </c>
      <c r="B39" s="669">
        <v>0.03</v>
      </c>
      <c r="C39" s="672">
        <v>0.06</v>
      </c>
      <c r="D39" s="920"/>
      <c r="E39" s="63"/>
      <c r="F39" s="63"/>
      <c r="G39" s="63"/>
      <c r="H39" s="63"/>
    </row>
    <row r="40" spans="1:8" ht="34.200000000000003" x14ac:dyDescent="0.25">
      <c r="A40" s="302" t="s">
        <v>320</v>
      </c>
      <c r="B40" s="735"/>
      <c r="C40" s="736"/>
      <c r="D40" s="920"/>
      <c r="E40" s="63"/>
      <c r="F40" s="63"/>
      <c r="G40" s="63"/>
      <c r="H40" s="63"/>
    </row>
    <row r="41" spans="1:8" ht="34.799999999999997" thickBot="1" x14ac:dyDescent="0.3">
      <c r="A41" s="303" t="s">
        <v>321</v>
      </c>
      <c r="B41" s="737"/>
      <c r="C41" s="738"/>
      <c r="D41" s="920"/>
      <c r="E41" s="63"/>
      <c r="F41" s="63"/>
      <c r="G41" s="63"/>
      <c r="H41" s="63"/>
    </row>
    <row r="42" spans="1:8" x14ac:dyDescent="0.25">
      <c r="C42" s="63"/>
      <c r="D42" s="63"/>
      <c r="E42" s="63"/>
      <c r="F42" s="63"/>
      <c r="G42" s="63"/>
    </row>
    <row r="43" spans="1:8" x14ac:dyDescent="0.25">
      <c r="A43" s="63"/>
      <c r="B43" s="63"/>
      <c r="C43" s="63"/>
      <c r="D43" s="63"/>
      <c r="E43" s="63"/>
      <c r="G43" s="63"/>
    </row>
    <row r="44" spans="1:8" x14ac:dyDescent="0.25">
      <c r="A44" s="63"/>
      <c r="B44" s="63"/>
      <c r="C44" s="63"/>
      <c r="D44" s="63"/>
      <c r="E44" s="63"/>
      <c r="F44" s="63"/>
      <c r="G44" s="63"/>
    </row>
    <row r="46" spans="1:8" x14ac:dyDescent="0.25">
      <c r="B46" s="23"/>
      <c r="C46" s="23"/>
    </row>
    <row r="47" spans="1:8" x14ac:dyDescent="0.25">
      <c r="B47" s="23"/>
      <c r="C47" s="23"/>
    </row>
    <row r="48" spans="1:8" x14ac:dyDescent="0.25">
      <c r="B48" s="23"/>
      <c r="C48" s="23"/>
    </row>
    <row r="49" spans="2:14" x14ac:dyDescent="0.25">
      <c r="B49" s="23"/>
      <c r="C49" s="23"/>
    </row>
    <row r="53" spans="2:14" x14ac:dyDescent="0.25">
      <c r="H53" s="694"/>
      <c r="I53" s="20"/>
      <c r="J53" s="20"/>
      <c r="K53" s="20"/>
      <c r="L53" s="19"/>
      <c r="M53" s="19"/>
      <c r="N53" s="19"/>
    </row>
    <row r="54" spans="2:14" x14ac:dyDescent="0.25">
      <c r="H54" s="695"/>
      <c r="I54" s="695"/>
      <c r="J54" s="695"/>
      <c r="K54" s="695"/>
      <c r="L54" s="696"/>
      <c r="M54" s="696"/>
      <c r="N54" s="696"/>
    </row>
    <row r="62" spans="2:14" s="122" customFormat="1" ht="17.25" customHeight="1" x14ac:dyDescent="0.25">
      <c r="B62" s="9"/>
      <c r="C62" s="912"/>
      <c r="D62" s="913"/>
      <c r="E62" s="913"/>
      <c r="F62" s="913"/>
      <c r="G62" s="120"/>
      <c r="H62" s="119"/>
      <c r="I62" s="8"/>
      <c r="J62" s="8"/>
      <c r="K62" s="8"/>
      <c r="L62" s="8"/>
    </row>
    <row r="63" spans="2:14" s="122" customFormat="1" ht="17.25" customHeight="1" x14ac:dyDescent="0.25">
      <c r="B63" s="9"/>
      <c r="C63" s="914"/>
      <c r="D63" s="915"/>
      <c r="E63" s="915"/>
      <c r="F63" s="915"/>
      <c r="G63" s="120"/>
      <c r="H63" s="119"/>
      <c r="I63" s="8"/>
      <c r="J63" s="8"/>
      <c r="K63" s="8"/>
      <c r="L63" s="8"/>
    </row>
    <row r="64" spans="2:14" s="122" customFormat="1" ht="17.25" customHeight="1" x14ac:dyDescent="0.25">
      <c r="B64" s="9"/>
      <c r="C64" s="47"/>
      <c r="D64" s="47"/>
      <c r="E64" s="47"/>
      <c r="F64" s="47"/>
      <c r="G64" s="47"/>
      <c r="H64" s="47"/>
      <c r="I64" s="8"/>
      <c r="J64" s="8"/>
      <c r="K64" s="8"/>
      <c r="L64" s="8"/>
    </row>
    <row r="66" spans="2:11" s="120" customFormat="1" ht="27.75" customHeight="1" x14ac:dyDescent="0.25">
      <c r="B66" s="171"/>
      <c r="C66" s="119"/>
      <c r="D66" s="205"/>
      <c r="J66" s="119"/>
      <c r="K66" s="119"/>
    </row>
    <row r="67" spans="2:11" s="120" customFormat="1" ht="24" customHeight="1" x14ac:dyDescent="0.25">
      <c r="B67" s="171"/>
      <c r="C67" s="119"/>
      <c r="J67" s="119"/>
      <c r="K67" s="119"/>
    </row>
    <row r="74" spans="2:11" x14ac:dyDescent="0.25">
      <c r="B74" s="1"/>
      <c r="C74" s="206"/>
      <c r="D74" s="1"/>
      <c r="E74" s="1"/>
      <c r="F74" s="1"/>
      <c r="G74" s="1"/>
    </row>
    <row r="75" spans="2:11" x14ac:dyDescent="0.25">
      <c r="B75" s="1"/>
      <c r="C75" s="206"/>
      <c r="D75" s="1"/>
      <c r="E75" s="1"/>
      <c r="F75" s="1"/>
      <c r="G75" s="1"/>
    </row>
    <row r="76" spans="2:11" x14ac:dyDescent="0.25">
      <c r="B76" s="1"/>
      <c r="C76" s="207"/>
      <c r="D76" s="1"/>
      <c r="E76" s="1"/>
      <c r="F76" s="1"/>
      <c r="G76" s="1"/>
    </row>
    <row r="77" spans="2:11" x14ac:dyDescent="0.25">
      <c r="B77" s="1"/>
      <c r="C77" s="1"/>
      <c r="D77" s="1"/>
      <c r="E77" s="1"/>
      <c r="F77" s="1"/>
      <c r="G77" s="1"/>
    </row>
    <row r="78" spans="2:11" x14ac:dyDescent="0.25">
      <c r="B78" s="1"/>
      <c r="C78" s="1"/>
      <c r="D78" s="1"/>
      <c r="E78" s="1"/>
      <c r="F78" s="1"/>
      <c r="G78" s="1"/>
    </row>
    <row r="79" spans="2:11" x14ac:dyDescent="0.25">
      <c r="B79" s="916"/>
      <c r="C79" s="917"/>
      <c r="D79" s="917"/>
      <c r="E79" s="917"/>
      <c r="F79" s="108"/>
      <c r="G79" s="108"/>
    </row>
    <row r="80" spans="2:11" x14ac:dyDescent="0.25">
      <c r="B80" s="918"/>
      <c r="C80" s="918"/>
      <c r="D80" s="918"/>
      <c r="E80" s="918"/>
      <c r="F80" s="177"/>
      <c r="G80" s="108"/>
    </row>
    <row r="81" spans="2:7" x14ac:dyDescent="0.25">
      <c r="B81" s="918"/>
      <c r="C81" s="919"/>
      <c r="D81" s="919"/>
      <c r="E81" s="919"/>
      <c r="F81" s="177"/>
      <c r="G81" s="108"/>
    </row>
    <row r="82" spans="2:7" x14ac:dyDescent="0.25">
      <c r="B82" s="918"/>
      <c r="C82" s="918"/>
      <c r="D82" s="918"/>
      <c r="E82" s="918"/>
      <c r="F82" s="177"/>
      <c r="G82" s="108"/>
    </row>
    <row r="83" spans="2:7" x14ac:dyDescent="0.25">
      <c r="B83" s="916"/>
      <c r="C83" s="917"/>
      <c r="D83" s="917"/>
      <c r="E83" s="917"/>
      <c r="F83" s="177"/>
      <c r="G83" s="108"/>
    </row>
    <row r="84" spans="2:7" x14ac:dyDescent="0.25">
      <c r="B84" s="918"/>
      <c r="C84" s="919"/>
      <c r="D84" s="919"/>
      <c r="E84" s="919"/>
      <c r="F84" s="177"/>
      <c r="G84" s="108"/>
    </row>
    <row r="88" spans="2:7" x14ac:dyDescent="0.25">
      <c r="B88" s="208"/>
    </row>
  </sheetData>
  <mergeCells count="10">
    <mergeCell ref="C5:F5"/>
    <mergeCell ref="C62:F62"/>
    <mergeCell ref="C63:F63"/>
    <mergeCell ref="B83:E83"/>
    <mergeCell ref="B84:E84"/>
    <mergeCell ref="B82:E82"/>
    <mergeCell ref="B80:E80"/>
    <mergeCell ref="B79:E79"/>
    <mergeCell ref="B81:E81"/>
    <mergeCell ref="D35:D41"/>
  </mergeCells>
  <pageMargins left="0.7" right="0.7" top="0.78740157499999996" bottom="0.78740157499999996" header="0.3" footer="0.3"/>
  <pageSetup paperSize="9" scale="89" orientation="portrait" r:id="rId1"/>
  <headerFooter>
    <oddFooter>&amp;LSeite &amp;P von &amp;N&amp;RLeitfaden Contracting der Bayerischen Staatlichen Hochbauverwaltung, Stand: Oktober/2025</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2"/>
  <dimension ref="A1:H93"/>
  <sheetViews>
    <sheetView tabSelected="1" view="pageBreakPreview" zoomScale="130" zoomScaleNormal="100" zoomScaleSheetLayoutView="130" workbookViewId="0">
      <selection activeCell="B10" sqref="B10:G10"/>
    </sheetView>
  </sheetViews>
  <sheetFormatPr baseColWidth="10" defaultColWidth="11.44140625" defaultRowHeight="13.2" x14ac:dyDescent="0.25"/>
  <cols>
    <col min="1" max="1" width="1.88671875" style="25" customWidth="1"/>
    <col min="2" max="2" width="11.6640625" style="25" customWidth="1"/>
    <col min="3" max="16384" width="11.44140625" style="25"/>
  </cols>
  <sheetData>
    <row r="1" spans="1:8" x14ac:dyDescent="0.25">
      <c r="A1" s="50" t="s">
        <v>59</v>
      </c>
      <c r="B1" s="63"/>
      <c r="C1" s="63"/>
      <c r="D1" s="63"/>
      <c r="E1" s="63"/>
      <c r="F1" s="63"/>
      <c r="G1" s="63"/>
      <c r="H1" s="63"/>
    </row>
    <row r="2" spans="1:8" x14ac:dyDescent="0.25">
      <c r="A2" s="63"/>
      <c r="B2" s="63"/>
      <c r="C2" s="63"/>
      <c r="D2" s="63"/>
      <c r="E2" s="63"/>
      <c r="F2" s="63"/>
      <c r="G2" s="63"/>
      <c r="H2" s="63"/>
    </row>
    <row r="3" spans="1:8" x14ac:dyDescent="0.25">
      <c r="A3" s="51" t="s">
        <v>68</v>
      </c>
      <c r="B3" s="63"/>
      <c r="C3" s="63"/>
      <c r="D3" s="63"/>
      <c r="E3" s="63"/>
      <c r="F3" s="63"/>
      <c r="G3" s="63"/>
      <c r="H3" s="63"/>
    </row>
    <row r="4" spans="1:8" ht="90.75" customHeight="1" x14ac:dyDescent="0.25">
      <c r="A4" s="288" t="s">
        <v>115</v>
      </c>
      <c r="B4" s="921" t="s">
        <v>335</v>
      </c>
      <c r="C4" s="921"/>
      <c r="D4" s="921"/>
      <c r="E4" s="921"/>
      <c r="F4" s="921"/>
      <c r="G4" s="921"/>
      <c r="H4" s="63"/>
    </row>
    <row r="5" spans="1:8" ht="51.75" customHeight="1" x14ac:dyDescent="0.25">
      <c r="A5" s="288" t="s">
        <v>115</v>
      </c>
      <c r="B5" s="921" t="s">
        <v>336</v>
      </c>
      <c r="C5" s="921"/>
      <c r="D5" s="921"/>
      <c r="E5" s="921"/>
      <c r="F5" s="921"/>
      <c r="G5" s="921"/>
      <c r="H5" s="63"/>
    </row>
    <row r="6" spans="1:8" ht="120" customHeight="1" x14ac:dyDescent="0.25">
      <c r="A6" s="288" t="s">
        <v>115</v>
      </c>
      <c r="B6" s="924" t="s">
        <v>345</v>
      </c>
      <c r="C6" s="921"/>
      <c r="D6" s="921"/>
      <c r="E6" s="921"/>
      <c r="F6" s="921"/>
      <c r="G6" s="921"/>
      <c r="H6" s="63"/>
    </row>
    <row r="7" spans="1:8" ht="53.25" customHeight="1" x14ac:dyDescent="0.25">
      <c r="A7" s="288" t="s">
        <v>115</v>
      </c>
      <c r="B7" s="924" t="s">
        <v>230</v>
      </c>
      <c r="C7" s="924"/>
      <c r="D7" s="924"/>
      <c r="E7" s="924"/>
      <c r="F7" s="924"/>
      <c r="G7" s="924"/>
      <c r="H7" s="63"/>
    </row>
    <row r="8" spans="1:8" ht="53.25" customHeight="1" x14ac:dyDescent="0.25">
      <c r="A8" s="288" t="s">
        <v>115</v>
      </c>
      <c r="B8" s="922" t="s">
        <v>347</v>
      </c>
      <c r="C8" s="923"/>
      <c r="D8" s="923"/>
      <c r="E8" s="923"/>
      <c r="F8" s="923"/>
      <c r="G8" s="923"/>
      <c r="H8" s="63"/>
    </row>
    <row r="9" spans="1:8" ht="68.25" customHeight="1" x14ac:dyDescent="0.25">
      <c r="A9" s="288" t="s">
        <v>115</v>
      </c>
      <c r="B9" s="922" t="s">
        <v>226</v>
      </c>
      <c r="C9" s="923"/>
      <c r="D9" s="923"/>
      <c r="E9" s="923"/>
      <c r="F9" s="923"/>
      <c r="G9" s="923"/>
      <c r="H9" s="63"/>
    </row>
    <row r="10" spans="1:8" ht="121.5" customHeight="1" x14ac:dyDescent="0.25">
      <c r="A10" s="288" t="s">
        <v>115</v>
      </c>
      <c r="B10" s="922" t="s">
        <v>346</v>
      </c>
      <c r="C10" s="923"/>
      <c r="D10" s="923"/>
      <c r="E10" s="923"/>
      <c r="F10" s="923"/>
      <c r="G10" s="923"/>
      <c r="H10" s="63"/>
    </row>
    <row r="11" spans="1:8" ht="19.5" customHeight="1" x14ac:dyDescent="0.25">
      <c r="A11" s="63"/>
      <c r="B11" s="63"/>
      <c r="C11" s="63"/>
      <c r="D11" s="63"/>
      <c r="E11" s="63"/>
      <c r="F11" s="63"/>
      <c r="G11" s="63"/>
      <c r="H11" s="63"/>
    </row>
    <row r="12" spans="1:8" x14ac:dyDescent="0.25">
      <c r="A12" s="63"/>
      <c r="B12" s="394"/>
      <c r="C12" s="63" t="s">
        <v>173</v>
      </c>
      <c r="D12" s="63"/>
      <c r="E12" s="63"/>
      <c r="F12" s="63"/>
      <c r="G12" s="63"/>
      <c r="H12" s="63"/>
    </row>
    <row r="13" spans="1:8" x14ac:dyDescent="0.25">
      <c r="A13" s="63"/>
      <c r="B13" s="393"/>
      <c r="C13" s="63" t="s">
        <v>174</v>
      </c>
      <c r="D13" s="63"/>
      <c r="E13" s="63"/>
      <c r="F13" s="63"/>
      <c r="G13" s="63"/>
      <c r="H13" s="63"/>
    </row>
    <row r="14" spans="1:8" x14ac:dyDescent="0.25">
      <c r="A14" s="63"/>
      <c r="B14" s="395"/>
      <c r="C14" s="63" t="s">
        <v>175</v>
      </c>
      <c r="D14" s="63"/>
      <c r="E14" s="63"/>
      <c r="F14" s="63"/>
      <c r="G14" s="63"/>
      <c r="H14" s="63"/>
    </row>
    <row r="15" spans="1:8" x14ac:dyDescent="0.25">
      <c r="A15" s="63"/>
      <c r="B15" s="563"/>
      <c r="C15" s="63" t="s">
        <v>251</v>
      </c>
      <c r="D15" s="63"/>
      <c r="E15" s="63"/>
      <c r="F15" s="63"/>
      <c r="G15" s="63"/>
      <c r="H15" s="63"/>
    </row>
    <row r="16" spans="1:8" x14ac:dyDescent="0.25">
      <c r="A16" s="63"/>
      <c r="B16" s="63"/>
      <c r="C16" s="63"/>
      <c r="D16" s="63"/>
      <c r="E16" s="63"/>
      <c r="F16" s="63"/>
      <c r="G16" s="63"/>
      <c r="H16" s="63"/>
    </row>
    <row r="17" spans="1:8" x14ac:dyDescent="0.25">
      <c r="A17" s="63"/>
      <c r="B17" s="63"/>
      <c r="C17" s="63"/>
      <c r="D17" s="63"/>
      <c r="E17" s="63"/>
      <c r="F17" s="63"/>
      <c r="G17" s="63"/>
      <c r="H17" s="63"/>
    </row>
    <row r="18" spans="1:8" x14ac:dyDescent="0.25">
      <c r="A18" s="63"/>
      <c r="B18" s="63"/>
      <c r="C18" s="63"/>
      <c r="D18" s="63"/>
      <c r="E18" s="63"/>
      <c r="F18" s="63"/>
      <c r="G18" s="63"/>
      <c r="H18" s="63"/>
    </row>
    <row r="19" spans="1:8" x14ac:dyDescent="0.25">
      <c r="A19" s="63"/>
      <c r="B19" s="63"/>
      <c r="C19" s="63"/>
      <c r="D19" s="63"/>
      <c r="E19" s="63"/>
      <c r="F19" s="63"/>
      <c r="G19" s="63"/>
      <c r="H19" s="63"/>
    </row>
    <row r="20" spans="1:8" x14ac:dyDescent="0.25">
      <c r="A20" s="63"/>
      <c r="B20" s="63"/>
      <c r="C20" s="63"/>
      <c r="D20" s="63"/>
      <c r="E20" s="63"/>
      <c r="F20" s="63"/>
      <c r="G20" s="63"/>
      <c r="H20" s="63"/>
    </row>
    <row r="21" spans="1:8" x14ac:dyDescent="0.25">
      <c r="A21" s="63"/>
      <c r="B21" s="63"/>
      <c r="C21" s="63"/>
      <c r="D21" s="63"/>
      <c r="E21" s="63"/>
      <c r="F21" s="63"/>
      <c r="G21" s="63"/>
      <c r="H21" s="63"/>
    </row>
    <row r="22" spans="1:8" x14ac:dyDescent="0.25">
      <c r="A22" s="63"/>
      <c r="B22" s="63"/>
      <c r="C22" s="63"/>
      <c r="D22" s="63"/>
      <c r="E22" s="63"/>
      <c r="F22" s="63"/>
      <c r="G22" s="63"/>
      <c r="H22" s="63"/>
    </row>
    <row r="23" spans="1:8" x14ac:dyDescent="0.25">
      <c r="A23" s="63"/>
      <c r="B23" s="63"/>
      <c r="C23" s="63"/>
      <c r="D23" s="63"/>
      <c r="E23" s="63"/>
      <c r="F23" s="63"/>
      <c r="G23" s="63"/>
      <c r="H23" s="63"/>
    </row>
    <row r="24" spans="1:8" x14ac:dyDescent="0.25">
      <c r="A24" s="63"/>
      <c r="B24" s="63"/>
      <c r="C24" s="63"/>
      <c r="D24" s="63"/>
      <c r="E24" s="63"/>
      <c r="F24" s="63"/>
      <c r="G24" s="63"/>
      <c r="H24" s="63"/>
    </row>
    <row r="25" spans="1:8" x14ac:dyDescent="0.25">
      <c r="A25" s="63"/>
      <c r="B25" s="63"/>
      <c r="C25" s="63"/>
      <c r="D25" s="63"/>
      <c r="E25" s="63"/>
      <c r="F25" s="63"/>
      <c r="G25" s="63"/>
      <c r="H25" s="63"/>
    </row>
    <row r="26" spans="1:8" x14ac:dyDescent="0.25">
      <c r="A26" s="63"/>
      <c r="B26" s="63"/>
      <c r="C26" s="63"/>
      <c r="D26" s="63"/>
      <c r="E26" s="63"/>
      <c r="F26" s="63"/>
      <c r="G26" s="63"/>
      <c r="H26" s="63"/>
    </row>
    <row r="27" spans="1:8" x14ac:dyDescent="0.25">
      <c r="A27" s="63"/>
      <c r="B27" s="63"/>
      <c r="C27" s="63"/>
      <c r="D27" s="63"/>
      <c r="E27" s="63"/>
      <c r="F27" s="63"/>
      <c r="G27" s="63"/>
      <c r="H27" s="63"/>
    </row>
    <row r="28" spans="1:8" x14ac:dyDescent="0.25">
      <c r="A28" s="63"/>
      <c r="B28" s="63"/>
      <c r="C28" s="63"/>
      <c r="D28" s="63"/>
      <c r="E28" s="63"/>
      <c r="F28" s="63"/>
      <c r="G28" s="63"/>
      <c r="H28" s="63"/>
    </row>
    <row r="29" spans="1:8" x14ac:dyDescent="0.25">
      <c r="A29" s="63"/>
      <c r="B29" s="63"/>
      <c r="C29" s="63"/>
      <c r="D29" s="63"/>
      <c r="E29" s="63"/>
      <c r="F29" s="63"/>
      <c r="G29" s="63"/>
      <c r="H29" s="63"/>
    </row>
    <row r="30" spans="1:8" x14ac:dyDescent="0.25">
      <c r="A30" s="63"/>
      <c r="B30" s="63"/>
      <c r="C30" s="63"/>
      <c r="D30" s="63"/>
      <c r="E30" s="63"/>
      <c r="F30" s="63"/>
      <c r="G30" s="63"/>
      <c r="H30" s="63"/>
    </row>
    <row r="31" spans="1:8" x14ac:dyDescent="0.25">
      <c r="A31" s="63"/>
      <c r="B31" s="63"/>
      <c r="C31" s="63"/>
      <c r="D31" s="63"/>
      <c r="E31" s="63"/>
      <c r="F31" s="63"/>
      <c r="G31" s="63"/>
      <c r="H31" s="63"/>
    </row>
    <row r="32" spans="1:8" x14ac:dyDescent="0.25">
      <c r="A32" s="63"/>
      <c r="B32" s="63"/>
      <c r="C32" s="63"/>
      <c r="D32" s="63"/>
      <c r="E32" s="63"/>
      <c r="F32" s="63"/>
      <c r="G32" s="63"/>
      <c r="H32" s="63"/>
    </row>
    <row r="33" spans="1:8" x14ac:dyDescent="0.25">
      <c r="A33" s="63"/>
      <c r="B33" s="63"/>
      <c r="C33" s="63"/>
      <c r="D33" s="63"/>
      <c r="E33" s="63"/>
      <c r="F33" s="63"/>
      <c r="G33" s="63"/>
      <c r="H33" s="63"/>
    </row>
    <row r="34" spans="1:8" x14ac:dyDescent="0.25">
      <c r="A34" s="63"/>
      <c r="B34" s="63"/>
      <c r="C34" s="63"/>
      <c r="D34" s="63"/>
      <c r="E34" s="63"/>
      <c r="F34" s="63"/>
      <c r="G34" s="63"/>
      <c r="H34" s="63"/>
    </row>
    <row r="35" spans="1:8" x14ac:dyDescent="0.25">
      <c r="A35" s="63"/>
      <c r="B35" s="63"/>
      <c r="C35" s="63"/>
      <c r="D35" s="63"/>
      <c r="E35" s="63"/>
      <c r="F35" s="63"/>
      <c r="G35" s="63"/>
      <c r="H35" s="63"/>
    </row>
    <row r="36" spans="1:8" x14ac:dyDescent="0.25">
      <c r="A36" s="63"/>
      <c r="B36" s="63"/>
      <c r="C36" s="63"/>
      <c r="D36" s="63"/>
      <c r="E36" s="63"/>
      <c r="F36" s="63"/>
      <c r="G36" s="63"/>
      <c r="H36" s="63"/>
    </row>
    <row r="37" spans="1:8" x14ac:dyDescent="0.25">
      <c r="A37" s="63"/>
      <c r="B37" s="63"/>
      <c r="C37" s="63"/>
      <c r="D37" s="63"/>
      <c r="E37" s="63"/>
      <c r="F37" s="63"/>
      <c r="G37" s="63"/>
      <c r="H37" s="63"/>
    </row>
    <row r="38" spans="1:8" x14ac:dyDescent="0.25">
      <c r="A38" s="63"/>
      <c r="B38" s="63"/>
      <c r="C38" s="63"/>
      <c r="D38" s="63"/>
      <c r="E38" s="63"/>
      <c r="F38" s="63"/>
      <c r="G38" s="63"/>
      <c r="H38" s="63"/>
    </row>
    <row r="39" spans="1:8" x14ac:dyDescent="0.25">
      <c r="A39" s="63"/>
      <c r="B39" s="63"/>
      <c r="C39" s="63"/>
      <c r="D39" s="63"/>
      <c r="E39" s="63"/>
      <c r="F39" s="63"/>
      <c r="G39" s="63"/>
      <c r="H39" s="63"/>
    </row>
    <row r="40" spans="1:8" x14ac:dyDescent="0.25">
      <c r="A40" s="63"/>
      <c r="B40" s="63"/>
      <c r="C40" s="63"/>
      <c r="D40" s="63"/>
      <c r="E40" s="63"/>
      <c r="F40" s="63"/>
      <c r="G40" s="63"/>
      <c r="H40" s="63"/>
    </row>
    <row r="41" spans="1:8" x14ac:dyDescent="0.25">
      <c r="A41" s="63"/>
      <c r="B41" s="63"/>
      <c r="C41" s="63"/>
      <c r="D41" s="63"/>
      <c r="E41" s="63"/>
      <c r="F41" s="63"/>
      <c r="G41" s="63"/>
      <c r="H41" s="63"/>
    </row>
    <row r="42" spans="1:8" x14ac:dyDescent="0.25">
      <c r="A42" s="63"/>
      <c r="B42" s="63"/>
      <c r="C42" s="63"/>
      <c r="D42" s="63"/>
      <c r="E42" s="63"/>
      <c r="F42" s="63"/>
      <c r="G42" s="63"/>
      <c r="H42" s="63"/>
    </row>
    <row r="43" spans="1:8" x14ac:dyDescent="0.25">
      <c r="A43" s="63"/>
      <c r="B43" s="63"/>
      <c r="C43" s="63"/>
      <c r="D43" s="63"/>
      <c r="E43" s="63"/>
      <c r="F43" s="63"/>
      <c r="G43" s="63"/>
      <c r="H43" s="63"/>
    </row>
    <row r="44" spans="1:8" x14ac:dyDescent="0.25">
      <c r="A44" s="63"/>
      <c r="B44" s="63"/>
      <c r="C44" s="63"/>
      <c r="D44" s="63"/>
      <c r="E44" s="63"/>
      <c r="F44" s="63"/>
      <c r="G44" s="63"/>
      <c r="H44" s="63"/>
    </row>
    <row r="45" spans="1:8" x14ac:dyDescent="0.25">
      <c r="A45" s="63"/>
      <c r="B45" s="63"/>
      <c r="C45" s="63"/>
      <c r="D45" s="63"/>
      <c r="E45" s="63"/>
      <c r="F45" s="63"/>
      <c r="G45" s="63"/>
      <c r="H45" s="63"/>
    </row>
    <row r="46" spans="1:8" x14ac:dyDescent="0.25">
      <c r="A46" s="63"/>
      <c r="B46" s="63"/>
      <c r="C46" s="63"/>
      <c r="D46" s="63"/>
      <c r="E46" s="63"/>
      <c r="F46" s="63"/>
      <c r="G46" s="63"/>
      <c r="H46" s="63"/>
    </row>
    <row r="47" spans="1:8" x14ac:dyDescent="0.25">
      <c r="A47" s="63"/>
      <c r="B47" s="63"/>
      <c r="C47" s="63"/>
      <c r="D47" s="63"/>
      <c r="E47" s="63"/>
      <c r="F47" s="63"/>
      <c r="G47" s="63"/>
      <c r="H47" s="63"/>
    </row>
    <row r="48" spans="1:8" x14ac:dyDescent="0.25">
      <c r="A48" s="63"/>
      <c r="B48" s="63"/>
      <c r="C48" s="63"/>
      <c r="D48" s="63"/>
      <c r="E48" s="63"/>
      <c r="F48" s="63"/>
      <c r="G48" s="63"/>
      <c r="H48" s="63"/>
    </row>
    <row r="49" spans="1:8" x14ac:dyDescent="0.25">
      <c r="A49" s="63"/>
      <c r="B49" s="63"/>
      <c r="C49" s="63"/>
      <c r="D49" s="63"/>
      <c r="E49" s="63"/>
      <c r="F49" s="63"/>
      <c r="G49" s="63"/>
      <c r="H49" s="63"/>
    </row>
    <row r="50" spans="1:8" x14ac:dyDescent="0.25">
      <c r="A50" s="63"/>
      <c r="B50" s="63"/>
      <c r="C50" s="63"/>
      <c r="D50" s="63"/>
      <c r="E50" s="63"/>
      <c r="F50" s="63"/>
      <c r="G50" s="63"/>
      <c r="H50" s="63"/>
    </row>
    <row r="51" spans="1:8" x14ac:dyDescent="0.25">
      <c r="A51" s="63"/>
      <c r="B51" s="63"/>
      <c r="C51" s="63"/>
      <c r="D51" s="63"/>
      <c r="E51" s="63"/>
      <c r="F51" s="63"/>
      <c r="G51" s="63"/>
      <c r="H51" s="63"/>
    </row>
    <row r="52" spans="1:8" x14ac:dyDescent="0.25">
      <c r="A52" s="63"/>
      <c r="B52" s="63"/>
      <c r="C52" s="63"/>
      <c r="D52" s="63"/>
      <c r="E52" s="63"/>
      <c r="F52" s="63"/>
      <c r="G52" s="63"/>
      <c r="H52" s="63"/>
    </row>
    <row r="53" spans="1:8" x14ac:dyDescent="0.25">
      <c r="A53" s="63"/>
      <c r="B53" s="63"/>
      <c r="C53" s="63"/>
      <c r="D53" s="63"/>
      <c r="E53" s="63"/>
      <c r="F53" s="63"/>
      <c r="G53" s="63"/>
      <c r="H53" s="63"/>
    </row>
    <row r="54" spans="1:8" x14ac:dyDescent="0.25">
      <c r="A54" s="63"/>
      <c r="B54" s="63"/>
      <c r="C54" s="63"/>
      <c r="D54" s="63"/>
      <c r="E54" s="63"/>
      <c r="F54" s="63"/>
      <c r="G54" s="63"/>
      <c r="H54" s="63"/>
    </row>
    <row r="55" spans="1:8" x14ac:dyDescent="0.25">
      <c r="A55" s="63"/>
      <c r="B55" s="63"/>
      <c r="C55" s="63"/>
      <c r="D55" s="63"/>
      <c r="E55" s="63"/>
      <c r="F55" s="63"/>
      <c r="G55" s="63"/>
      <c r="H55" s="63"/>
    </row>
    <row r="56" spans="1:8" x14ac:dyDescent="0.25">
      <c r="A56" s="63"/>
      <c r="B56" s="63"/>
      <c r="C56" s="63"/>
      <c r="D56" s="63"/>
      <c r="E56" s="63"/>
      <c r="F56" s="63"/>
      <c r="G56" s="63"/>
      <c r="H56" s="63"/>
    </row>
    <row r="57" spans="1:8" x14ac:dyDescent="0.25">
      <c r="A57" s="63"/>
      <c r="B57" s="63"/>
      <c r="C57" s="63"/>
      <c r="D57" s="63"/>
      <c r="E57" s="63"/>
      <c r="F57" s="63"/>
      <c r="G57" s="63"/>
      <c r="H57" s="63"/>
    </row>
    <row r="58" spans="1:8" x14ac:dyDescent="0.25">
      <c r="A58" s="63"/>
      <c r="B58" s="63"/>
      <c r="C58" s="63"/>
      <c r="D58" s="63"/>
      <c r="E58" s="63"/>
      <c r="F58" s="63"/>
      <c r="G58" s="63"/>
      <c r="H58" s="63"/>
    </row>
    <row r="59" spans="1:8" x14ac:dyDescent="0.25">
      <c r="A59" s="63"/>
      <c r="B59" s="63"/>
      <c r="C59" s="63"/>
      <c r="D59" s="63"/>
      <c r="E59" s="63"/>
      <c r="F59" s="63"/>
      <c r="G59" s="63"/>
      <c r="H59" s="63"/>
    </row>
    <row r="60" spans="1:8" x14ac:dyDescent="0.25">
      <c r="A60" s="63"/>
      <c r="B60" s="63"/>
      <c r="C60" s="63"/>
      <c r="D60" s="63"/>
      <c r="E60" s="63"/>
      <c r="F60" s="63"/>
      <c r="G60" s="63"/>
      <c r="H60" s="63"/>
    </row>
    <row r="61" spans="1:8" x14ac:dyDescent="0.25">
      <c r="A61" s="63"/>
      <c r="B61" s="63"/>
      <c r="C61" s="63"/>
      <c r="D61" s="63"/>
      <c r="E61" s="63"/>
      <c r="F61" s="63"/>
      <c r="G61" s="63"/>
      <c r="H61" s="63"/>
    </row>
    <row r="62" spans="1:8" x14ac:dyDescent="0.25">
      <c r="A62" s="63"/>
      <c r="B62" s="63"/>
      <c r="C62" s="63"/>
      <c r="D62" s="63"/>
      <c r="E62" s="63"/>
      <c r="F62" s="63"/>
      <c r="G62" s="63"/>
      <c r="H62" s="63"/>
    </row>
    <row r="63" spans="1:8" x14ac:dyDescent="0.25">
      <c r="A63" s="63"/>
      <c r="B63" s="63"/>
      <c r="C63" s="63"/>
      <c r="D63" s="63"/>
      <c r="E63" s="63"/>
      <c r="F63" s="63"/>
      <c r="G63" s="63"/>
      <c r="H63" s="63"/>
    </row>
    <row r="64" spans="1:8" x14ac:dyDescent="0.25">
      <c r="A64" s="63"/>
      <c r="B64" s="63"/>
      <c r="C64" s="63"/>
      <c r="D64" s="63"/>
      <c r="E64" s="63"/>
      <c r="F64" s="63"/>
      <c r="G64" s="63"/>
      <c r="H64" s="63"/>
    </row>
    <row r="65" spans="1:8" x14ac:dyDescent="0.25">
      <c r="A65" s="63"/>
      <c r="B65" s="63"/>
      <c r="C65" s="63"/>
      <c r="D65" s="63"/>
      <c r="E65" s="63"/>
      <c r="F65" s="63"/>
      <c r="G65" s="63"/>
      <c r="H65" s="63"/>
    </row>
    <row r="66" spans="1:8" x14ac:dyDescent="0.25">
      <c r="A66" s="63"/>
      <c r="B66" s="63"/>
      <c r="C66" s="63"/>
      <c r="D66" s="63"/>
      <c r="E66" s="63"/>
      <c r="F66" s="63"/>
      <c r="G66" s="63"/>
      <c r="H66" s="63"/>
    </row>
    <row r="67" spans="1:8" x14ac:dyDescent="0.25">
      <c r="A67" s="63"/>
      <c r="B67" s="63"/>
      <c r="C67" s="63"/>
      <c r="D67" s="63"/>
      <c r="E67" s="63"/>
      <c r="F67" s="63"/>
      <c r="G67" s="63"/>
      <c r="H67" s="63"/>
    </row>
    <row r="68" spans="1:8" x14ac:dyDescent="0.25">
      <c r="A68" s="63"/>
      <c r="B68" s="63"/>
      <c r="C68" s="63"/>
      <c r="D68" s="63"/>
      <c r="E68" s="63"/>
      <c r="F68" s="63"/>
      <c r="G68" s="63"/>
      <c r="H68" s="63"/>
    </row>
    <row r="69" spans="1:8" x14ac:dyDescent="0.25">
      <c r="A69" s="63"/>
      <c r="B69" s="63"/>
      <c r="C69" s="63"/>
      <c r="D69" s="63"/>
      <c r="E69" s="63"/>
      <c r="F69" s="63"/>
      <c r="G69" s="63"/>
      <c r="H69" s="63"/>
    </row>
    <row r="70" spans="1:8" x14ac:dyDescent="0.25">
      <c r="A70" s="63"/>
      <c r="B70" s="63"/>
      <c r="C70" s="63"/>
      <c r="D70" s="63"/>
      <c r="E70" s="63"/>
      <c r="F70" s="63"/>
      <c r="G70" s="63"/>
      <c r="H70" s="63"/>
    </row>
    <row r="71" spans="1:8" x14ac:dyDescent="0.25">
      <c r="A71" s="63"/>
      <c r="B71" s="63"/>
      <c r="C71" s="63"/>
      <c r="D71" s="63"/>
      <c r="E71" s="63"/>
      <c r="F71" s="63"/>
      <c r="G71" s="63"/>
      <c r="H71" s="63"/>
    </row>
    <row r="72" spans="1:8" x14ac:dyDescent="0.25">
      <c r="A72" s="63"/>
      <c r="B72" s="63"/>
      <c r="C72" s="63"/>
      <c r="D72" s="63"/>
      <c r="E72" s="63"/>
      <c r="F72" s="63"/>
      <c r="G72" s="63"/>
      <c r="H72" s="63"/>
    </row>
    <row r="73" spans="1:8" x14ac:dyDescent="0.25">
      <c r="A73" s="63"/>
      <c r="B73" s="63"/>
      <c r="C73" s="63"/>
      <c r="D73" s="63"/>
      <c r="E73" s="63"/>
      <c r="F73" s="63"/>
      <c r="G73" s="63"/>
      <c r="H73" s="63"/>
    </row>
    <row r="74" spans="1:8" x14ac:dyDescent="0.25">
      <c r="A74" s="63"/>
      <c r="B74" s="63"/>
      <c r="C74" s="63"/>
      <c r="D74" s="63"/>
      <c r="E74" s="63"/>
      <c r="F74" s="63"/>
      <c r="G74" s="63"/>
      <c r="H74" s="63"/>
    </row>
    <row r="75" spans="1:8" x14ac:dyDescent="0.25">
      <c r="A75" s="63"/>
      <c r="B75" s="63"/>
      <c r="C75" s="63"/>
      <c r="D75" s="63"/>
      <c r="E75" s="63"/>
      <c r="F75" s="63"/>
      <c r="G75" s="63"/>
      <c r="H75" s="63"/>
    </row>
    <row r="76" spans="1:8" x14ac:dyDescent="0.25">
      <c r="A76" s="63"/>
      <c r="B76" s="63"/>
      <c r="C76" s="63"/>
      <c r="D76" s="63"/>
      <c r="E76" s="63"/>
      <c r="F76" s="63"/>
      <c r="G76" s="63"/>
      <c r="H76" s="63"/>
    </row>
    <row r="77" spans="1:8" x14ac:dyDescent="0.25">
      <c r="A77" s="63"/>
      <c r="B77" s="63"/>
      <c r="C77" s="63"/>
      <c r="D77" s="63"/>
      <c r="E77" s="63"/>
      <c r="F77" s="63"/>
      <c r="G77" s="63"/>
      <c r="H77" s="63"/>
    </row>
    <row r="78" spans="1:8" x14ac:dyDescent="0.25">
      <c r="A78" s="63"/>
      <c r="B78" s="63"/>
      <c r="C78" s="63"/>
      <c r="D78" s="63"/>
      <c r="E78" s="63"/>
      <c r="F78" s="63"/>
      <c r="G78" s="63"/>
      <c r="H78" s="63"/>
    </row>
    <row r="79" spans="1:8" x14ac:dyDescent="0.25">
      <c r="A79" s="63"/>
      <c r="B79" s="63"/>
      <c r="C79" s="63"/>
      <c r="D79" s="63"/>
      <c r="E79" s="63"/>
      <c r="F79" s="63"/>
      <c r="G79" s="63"/>
      <c r="H79" s="63"/>
    </row>
    <row r="80" spans="1:8" x14ac:dyDescent="0.25">
      <c r="A80" s="63"/>
      <c r="B80" s="63"/>
      <c r="C80" s="63"/>
      <c r="D80" s="63"/>
      <c r="E80" s="63"/>
      <c r="F80" s="63"/>
      <c r="G80" s="63"/>
      <c r="H80" s="63"/>
    </row>
    <row r="81" spans="1:8" x14ac:dyDescent="0.25">
      <c r="A81" s="63"/>
      <c r="B81" s="63"/>
      <c r="C81" s="63"/>
      <c r="D81" s="63"/>
      <c r="E81" s="63"/>
      <c r="F81" s="63"/>
      <c r="G81" s="63"/>
      <c r="H81" s="63"/>
    </row>
    <row r="82" spans="1:8" x14ac:dyDescent="0.25">
      <c r="A82" s="63"/>
      <c r="B82" s="63"/>
      <c r="C82" s="63"/>
      <c r="D82" s="63"/>
      <c r="E82" s="63"/>
      <c r="F82" s="63"/>
      <c r="G82" s="63"/>
      <c r="H82" s="63"/>
    </row>
    <row r="83" spans="1:8" x14ac:dyDescent="0.25">
      <c r="A83" s="63"/>
      <c r="B83" s="63"/>
      <c r="C83" s="63"/>
      <c r="D83" s="63"/>
      <c r="E83" s="63"/>
      <c r="F83" s="63"/>
      <c r="G83" s="63"/>
      <c r="H83" s="63"/>
    </row>
    <row r="84" spans="1:8" x14ac:dyDescent="0.25">
      <c r="A84" s="63"/>
      <c r="B84" s="63"/>
      <c r="C84" s="63"/>
      <c r="D84" s="63"/>
      <c r="E84" s="63"/>
      <c r="F84" s="63"/>
      <c r="G84" s="63"/>
      <c r="H84" s="63"/>
    </row>
    <row r="85" spans="1:8" x14ac:dyDescent="0.25">
      <c r="A85" s="63"/>
      <c r="B85" s="63"/>
      <c r="C85" s="63"/>
      <c r="D85" s="63"/>
      <c r="E85" s="63"/>
      <c r="F85" s="63"/>
      <c r="G85" s="63"/>
      <c r="H85" s="63"/>
    </row>
    <row r="86" spans="1:8" x14ac:dyDescent="0.25">
      <c r="A86" s="63"/>
      <c r="B86" s="63"/>
      <c r="C86" s="63"/>
      <c r="D86" s="63"/>
      <c r="E86" s="63"/>
      <c r="F86" s="63"/>
      <c r="G86" s="63"/>
      <c r="H86" s="63"/>
    </row>
    <row r="87" spans="1:8" x14ac:dyDescent="0.25">
      <c r="A87" s="63"/>
      <c r="B87" s="63"/>
      <c r="C87" s="63"/>
      <c r="D87" s="63"/>
      <c r="E87" s="63"/>
      <c r="F87" s="63"/>
      <c r="G87" s="63"/>
      <c r="H87" s="63"/>
    </row>
    <row r="88" spans="1:8" x14ac:dyDescent="0.25">
      <c r="A88" s="63"/>
      <c r="B88" s="63"/>
      <c r="C88" s="63"/>
      <c r="D88" s="63"/>
      <c r="E88" s="63"/>
      <c r="F88" s="63"/>
      <c r="G88" s="63"/>
      <c r="H88" s="63"/>
    </row>
    <row r="89" spans="1:8" x14ac:dyDescent="0.25">
      <c r="A89" s="63"/>
      <c r="B89" s="63"/>
      <c r="C89" s="63"/>
      <c r="D89" s="63"/>
      <c r="E89" s="63"/>
      <c r="F89" s="63"/>
      <c r="G89" s="63"/>
      <c r="H89" s="63"/>
    </row>
    <row r="90" spans="1:8" x14ac:dyDescent="0.25">
      <c r="A90" s="63"/>
      <c r="B90" s="63"/>
      <c r="C90" s="63"/>
      <c r="D90" s="63"/>
      <c r="E90" s="63"/>
      <c r="F90" s="63"/>
      <c r="G90" s="63"/>
      <c r="H90" s="63"/>
    </row>
    <row r="91" spans="1:8" x14ac:dyDescent="0.25">
      <c r="A91" s="63"/>
      <c r="B91" s="63"/>
      <c r="C91" s="63"/>
      <c r="D91" s="63"/>
      <c r="E91" s="63"/>
      <c r="F91" s="63"/>
      <c r="G91" s="63"/>
      <c r="H91" s="63"/>
    </row>
    <row r="92" spans="1:8" x14ac:dyDescent="0.25">
      <c r="A92" s="63"/>
      <c r="B92" s="63"/>
      <c r="C92" s="63"/>
      <c r="D92" s="63"/>
      <c r="E92" s="63"/>
      <c r="F92" s="63"/>
      <c r="G92" s="63"/>
      <c r="H92" s="63"/>
    </row>
    <row r="93" spans="1:8" x14ac:dyDescent="0.25">
      <c r="A93" s="63"/>
      <c r="B93" s="63"/>
      <c r="C93" s="63"/>
      <c r="D93" s="63"/>
      <c r="E93" s="63"/>
      <c r="F93" s="63"/>
      <c r="G93" s="63"/>
      <c r="H93" s="63"/>
    </row>
  </sheetData>
  <mergeCells count="7">
    <mergeCell ref="B4:G4"/>
    <mergeCell ref="B5:G5"/>
    <mergeCell ref="B10:G10"/>
    <mergeCell ref="B8:G8"/>
    <mergeCell ref="B9:G9"/>
    <mergeCell ref="B6:G6"/>
    <mergeCell ref="B7:G7"/>
  </mergeCells>
  <pageMargins left="0.7" right="0.7" top="0.78740157499999996" bottom="0.78740157499999996" header="0.3" footer="0.3"/>
  <pageSetup paperSize="9" orientation="portrait" r:id="rId1"/>
  <headerFooter>
    <oddFooter>&amp;LSeite &amp;P von &amp;N&amp;RLeitfaden Contracting der Bayerischen Staatlichen Hochbauverwaltung, Stand: Oktober/2025</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rgb="FFFFFF00"/>
    <pageSetUpPr fitToPage="1"/>
  </sheetPr>
  <dimension ref="A1:Y100"/>
  <sheetViews>
    <sheetView view="pageBreakPreview" topLeftCell="A40" zoomScale="85" zoomScaleNormal="85" zoomScaleSheetLayoutView="85" zoomScalePageLayoutView="85" workbookViewId="0">
      <selection activeCell="E16" sqref="E16"/>
    </sheetView>
  </sheetViews>
  <sheetFormatPr baseColWidth="10" defaultColWidth="11.44140625" defaultRowHeight="13.2" x14ac:dyDescent="0.25"/>
  <cols>
    <col min="1" max="1" width="6.44140625" style="25" customWidth="1"/>
    <col min="2" max="2" width="27" style="25" customWidth="1"/>
    <col min="3" max="3" width="14.5546875" style="25" customWidth="1"/>
    <col min="4" max="4" width="14.33203125" style="25" customWidth="1"/>
    <col min="5" max="5" width="11.6640625" style="25" customWidth="1"/>
    <col min="6" max="6" width="11.6640625" style="25" bestFit="1" customWidth="1"/>
    <col min="7" max="7" width="11.44140625" style="25"/>
    <col min="8" max="8" width="12" style="25" customWidth="1"/>
    <col min="9" max="9" width="11.88671875" style="25" customWidth="1"/>
    <col min="10" max="10" width="11.5546875" style="25" customWidth="1"/>
    <col min="11" max="11" width="11.88671875" style="25" customWidth="1"/>
    <col min="12" max="16384" width="11.44140625" style="25"/>
  </cols>
  <sheetData>
    <row r="1" spans="1:25" x14ac:dyDescent="0.25">
      <c r="A1" s="63"/>
      <c r="B1" s="50" t="s">
        <v>59</v>
      </c>
      <c r="C1" s="63"/>
      <c r="D1" s="63"/>
      <c r="E1" s="63"/>
      <c r="F1" s="63"/>
      <c r="G1" s="63"/>
      <c r="H1" s="63"/>
      <c r="I1" s="63"/>
      <c r="J1" s="63"/>
      <c r="K1" s="63"/>
      <c r="L1" s="63"/>
      <c r="M1" s="63"/>
      <c r="N1" s="63"/>
    </row>
    <row r="2" spans="1:25" x14ac:dyDescent="0.25">
      <c r="A2" s="63"/>
      <c r="B2" s="63"/>
      <c r="C2" s="63"/>
      <c r="D2" s="63"/>
      <c r="E2" s="63"/>
      <c r="F2" s="63"/>
      <c r="G2" s="63"/>
      <c r="H2" s="63"/>
      <c r="I2" s="63"/>
      <c r="J2" s="63"/>
      <c r="K2" s="63"/>
      <c r="L2" s="63"/>
      <c r="M2" s="63"/>
      <c r="N2" s="63"/>
    </row>
    <row r="3" spans="1:25" x14ac:dyDescent="0.25">
      <c r="A3" s="63"/>
      <c r="B3" s="51" t="s">
        <v>166</v>
      </c>
      <c r="C3" s="63"/>
      <c r="D3" s="63"/>
      <c r="E3" s="63"/>
      <c r="F3" s="63"/>
      <c r="G3" s="63"/>
      <c r="H3" s="63"/>
      <c r="I3" s="63"/>
      <c r="J3" s="63"/>
      <c r="K3" s="63"/>
      <c r="L3" s="63"/>
      <c r="M3" s="63"/>
      <c r="N3" s="63"/>
    </row>
    <row r="4" spans="1:25" ht="9" customHeight="1" x14ac:dyDescent="0.25">
      <c r="A4" s="63"/>
      <c r="B4" s="51"/>
      <c r="C4" s="63"/>
      <c r="D4" s="63"/>
      <c r="E4" s="63"/>
      <c r="F4" s="63"/>
      <c r="G4" s="63"/>
      <c r="H4" s="63"/>
      <c r="I4" s="63"/>
      <c r="J4" s="63"/>
      <c r="K4" s="63"/>
      <c r="L4" s="63"/>
      <c r="M4" s="63"/>
      <c r="N4" s="63"/>
    </row>
    <row r="5" spans="1:25" x14ac:dyDescent="0.25">
      <c r="A5" s="63"/>
      <c r="B5" s="48" t="s">
        <v>0</v>
      </c>
      <c r="C5" s="63"/>
      <c r="D5" s="847" t="str">
        <f>Referenzwerte!C5</f>
        <v>Musterliegenschaft</v>
      </c>
      <c r="E5" s="848"/>
      <c r="F5" s="848"/>
      <c r="G5" s="849"/>
      <c r="H5" s="63"/>
      <c r="I5" s="63"/>
      <c r="J5" s="63"/>
      <c r="K5" s="63"/>
      <c r="L5" s="63"/>
      <c r="M5" s="63"/>
      <c r="N5" s="63"/>
    </row>
    <row r="6" spans="1:25" ht="12.75" customHeight="1" x14ac:dyDescent="0.3">
      <c r="A6" s="63"/>
      <c r="B6" s="52"/>
      <c r="C6" s="63"/>
      <c r="D6" s="63"/>
      <c r="E6" s="63"/>
      <c r="F6" s="63"/>
      <c r="G6" s="63"/>
      <c r="H6" s="63"/>
      <c r="I6" s="63"/>
      <c r="J6" s="63"/>
      <c r="K6" s="63"/>
      <c r="L6" s="63"/>
      <c r="M6" s="63"/>
      <c r="N6" s="63"/>
    </row>
    <row r="7" spans="1:25" x14ac:dyDescent="0.25">
      <c r="A7" s="63"/>
      <c r="B7" s="48" t="s">
        <v>36</v>
      </c>
      <c r="C7" s="63"/>
      <c r="D7" s="229">
        <f>'Eingabemaske Abrechnungen'!B7</f>
        <v>2025</v>
      </c>
      <c r="E7" s="63"/>
      <c r="F7" s="63"/>
      <c r="G7" s="63"/>
      <c r="H7" s="63"/>
      <c r="I7" s="63"/>
      <c r="J7" s="63"/>
      <c r="K7" s="63"/>
      <c r="L7" s="63"/>
      <c r="M7" s="63"/>
      <c r="N7" s="63"/>
    </row>
    <row r="8" spans="1:25" ht="7.5" customHeight="1" thickBot="1" x14ac:dyDescent="0.3">
      <c r="A8" s="63"/>
      <c r="B8" s="104"/>
      <c r="C8" s="105"/>
      <c r="D8" s="105"/>
      <c r="E8" s="105"/>
      <c r="F8" s="105"/>
      <c r="G8" s="105"/>
      <c r="H8" s="105"/>
      <c r="I8" s="105"/>
      <c r="J8" s="105"/>
      <c r="K8" s="105"/>
      <c r="L8" s="846" t="s">
        <v>332</v>
      </c>
      <c r="M8" s="846"/>
      <c r="N8" s="846"/>
      <c r="O8" s="107"/>
      <c r="P8" s="107"/>
      <c r="Q8" s="107"/>
      <c r="R8" s="107"/>
      <c r="S8" s="107"/>
      <c r="T8" s="107"/>
      <c r="U8" s="108"/>
      <c r="V8" s="108"/>
      <c r="W8" s="108"/>
    </row>
    <row r="9" spans="1:25" ht="13.5" customHeight="1" x14ac:dyDescent="0.25">
      <c r="A9" s="63"/>
      <c r="B9" s="826" t="s">
        <v>3</v>
      </c>
      <c r="C9" s="829" t="s">
        <v>88</v>
      </c>
      <c r="D9" s="829"/>
      <c r="E9" s="829"/>
      <c r="F9" s="829"/>
      <c r="G9" s="829"/>
      <c r="H9" s="829"/>
      <c r="I9" s="829"/>
      <c r="J9" s="830"/>
      <c r="K9" s="105"/>
      <c r="L9" s="846"/>
      <c r="M9" s="846"/>
      <c r="N9" s="846"/>
      <c r="O9" s="107"/>
      <c r="P9" s="107"/>
      <c r="Q9" s="107"/>
      <c r="R9" s="107"/>
      <c r="S9" s="107"/>
      <c r="T9" s="107"/>
      <c r="U9" s="108"/>
      <c r="V9" s="108"/>
      <c r="W9" s="108"/>
    </row>
    <row r="10" spans="1:25" x14ac:dyDescent="0.25">
      <c r="A10" s="63"/>
      <c r="B10" s="827"/>
      <c r="C10" s="852" t="s">
        <v>102</v>
      </c>
      <c r="D10" s="856"/>
      <c r="E10" s="854" t="s">
        <v>7</v>
      </c>
      <c r="F10" s="857"/>
      <c r="G10" s="834" t="s">
        <v>103</v>
      </c>
      <c r="H10" s="835"/>
      <c r="I10" s="858" t="s">
        <v>295</v>
      </c>
      <c r="J10" s="859"/>
      <c r="K10" s="105"/>
      <c r="L10" s="846"/>
      <c r="M10" s="846"/>
      <c r="N10" s="846"/>
      <c r="O10" s="107"/>
      <c r="P10" s="107"/>
      <c r="Q10" s="107"/>
      <c r="R10" s="107"/>
      <c r="S10" s="107"/>
      <c r="T10" s="107"/>
      <c r="U10" s="107"/>
      <c r="V10" s="107"/>
      <c r="W10" s="108"/>
      <c r="X10" s="108"/>
      <c r="Y10" s="108"/>
    </row>
    <row r="11" spans="1:25" ht="13.8" thickBot="1" x14ac:dyDescent="0.3">
      <c r="A11" s="63"/>
      <c r="B11" s="828"/>
      <c r="C11" s="12" t="s">
        <v>22</v>
      </c>
      <c r="D11" s="13" t="s">
        <v>23</v>
      </c>
      <c r="E11" s="12" t="s">
        <v>22</v>
      </c>
      <c r="F11" s="13" t="s">
        <v>23</v>
      </c>
      <c r="G11" s="12" t="s">
        <v>22</v>
      </c>
      <c r="H11" s="14" t="s">
        <v>23</v>
      </c>
      <c r="I11" s="29" t="s">
        <v>22</v>
      </c>
      <c r="J11" s="30" t="s">
        <v>23</v>
      </c>
      <c r="K11" s="105"/>
      <c r="L11" s="846"/>
      <c r="M11" s="846"/>
      <c r="N11" s="846"/>
      <c r="O11" s="107"/>
      <c r="P11" s="107"/>
      <c r="Q11" s="107"/>
      <c r="R11" s="107"/>
      <c r="S11" s="107"/>
      <c r="T11" s="107"/>
      <c r="U11" s="107"/>
      <c r="V11" s="107"/>
      <c r="W11" s="108"/>
      <c r="X11" s="108"/>
      <c r="Y11" s="108"/>
    </row>
    <row r="12" spans="1:25" x14ac:dyDescent="0.25">
      <c r="A12" s="831" t="s">
        <v>160</v>
      </c>
      <c r="B12" s="613" t="s">
        <v>95</v>
      </c>
      <c r="C12" s="260">
        <f>'Einsparung Wärme'!E37</f>
        <v>0</v>
      </c>
      <c r="D12" s="609"/>
      <c r="E12" s="254"/>
      <c r="F12" s="259"/>
      <c r="G12" s="254"/>
      <c r="H12" s="255"/>
      <c r="I12" s="254"/>
      <c r="J12" s="259"/>
      <c r="K12" s="105"/>
      <c r="L12" s="846"/>
      <c r="M12" s="846"/>
      <c r="N12" s="846"/>
      <c r="O12" s="107"/>
      <c r="P12" s="107"/>
      <c r="Q12" s="107"/>
      <c r="R12" s="107"/>
      <c r="S12" s="107"/>
      <c r="T12" s="107"/>
      <c r="U12" s="107"/>
      <c r="V12" s="107"/>
      <c r="W12" s="108"/>
      <c r="X12" s="108"/>
      <c r="Y12" s="108"/>
    </row>
    <row r="13" spans="1:25" x14ac:dyDescent="0.25">
      <c r="A13" s="832"/>
      <c r="B13" s="614" t="s">
        <v>8</v>
      </c>
      <c r="C13" s="209">
        <f>'Einsparung Wärme'!E38</f>
        <v>0</v>
      </c>
      <c r="D13" s="610"/>
      <c r="E13" s="245"/>
      <c r="F13" s="247"/>
      <c r="G13" s="245"/>
      <c r="H13" s="246"/>
      <c r="I13" s="245"/>
      <c r="J13" s="247"/>
      <c r="K13" s="105"/>
      <c r="L13" s="846"/>
      <c r="M13" s="846"/>
      <c r="N13" s="846"/>
      <c r="O13" s="107"/>
      <c r="P13" s="107"/>
      <c r="Q13" s="107"/>
      <c r="R13" s="107"/>
      <c r="S13" s="107"/>
      <c r="T13" s="107"/>
      <c r="U13" s="107"/>
      <c r="V13" s="107"/>
      <c r="W13" s="108"/>
      <c r="X13" s="108"/>
      <c r="Y13" s="108"/>
    </row>
    <row r="14" spans="1:25" x14ac:dyDescent="0.25">
      <c r="A14" s="832"/>
      <c r="B14" s="614" t="s">
        <v>9</v>
      </c>
      <c r="C14" s="209">
        <f>'Einsparung Wärme'!E39</f>
        <v>0</v>
      </c>
      <c r="D14" s="610"/>
      <c r="E14" s="245"/>
      <c r="F14" s="247"/>
      <c r="G14" s="245"/>
      <c r="H14" s="246"/>
      <c r="I14" s="245"/>
      <c r="J14" s="247"/>
      <c r="K14" s="105"/>
      <c r="L14" s="846"/>
      <c r="M14" s="846"/>
      <c r="N14" s="846"/>
      <c r="O14" s="107"/>
      <c r="P14" s="107"/>
      <c r="Q14" s="107"/>
      <c r="R14" s="107"/>
      <c r="S14" s="107"/>
      <c r="T14" s="107"/>
      <c r="U14" s="107"/>
      <c r="V14" s="107"/>
      <c r="W14" s="108"/>
      <c r="X14" s="108"/>
      <c r="Y14" s="108"/>
    </row>
    <row r="15" spans="1:25" x14ac:dyDescent="0.25">
      <c r="A15" s="832"/>
      <c r="B15" s="614" t="s">
        <v>10</v>
      </c>
      <c r="C15" s="209">
        <f>'Einsparung Wärme'!E40</f>
        <v>0</v>
      </c>
      <c r="D15" s="610"/>
      <c r="E15" s="245"/>
      <c r="F15" s="247"/>
      <c r="G15" s="245"/>
      <c r="H15" s="246"/>
      <c r="I15" s="245"/>
      <c r="J15" s="247"/>
      <c r="K15" s="105"/>
      <c r="L15" s="846"/>
      <c r="M15" s="846"/>
      <c r="N15" s="846"/>
      <c r="O15" s="107"/>
      <c r="P15" s="107"/>
      <c r="Q15" s="107"/>
      <c r="R15" s="107"/>
      <c r="S15" s="107"/>
      <c r="T15" s="107"/>
      <c r="U15" s="107"/>
      <c r="V15" s="107"/>
      <c r="W15" s="108"/>
      <c r="X15" s="108"/>
      <c r="Y15" s="108"/>
    </row>
    <row r="16" spans="1:25" x14ac:dyDescent="0.25">
      <c r="A16" s="832"/>
      <c r="B16" s="614" t="s">
        <v>11</v>
      </c>
      <c r="C16" s="209">
        <f>'Einsparung Wärme'!E41</f>
        <v>0</v>
      </c>
      <c r="D16" s="610"/>
      <c r="E16" s="245"/>
      <c r="F16" s="247"/>
      <c r="G16" s="245"/>
      <c r="H16" s="246"/>
      <c r="I16" s="245"/>
      <c r="J16" s="247"/>
      <c r="K16" s="105"/>
      <c r="L16" s="846"/>
      <c r="M16" s="846"/>
      <c r="N16" s="846"/>
      <c r="O16" s="107"/>
      <c r="P16" s="107"/>
      <c r="Q16" s="107"/>
      <c r="R16" s="107"/>
      <c r="S16" s="107"/>
      <c r="T16" s="107"/>
      <c r="U16" s="107"/>
      <c r="V16" s="107"/>
      <c r="W16" s="108"/>
      <c r="X16" s="108"/>
      <c r="Y16" s="108"/>
    </row>
    <row r="17" spans="1:25" x14ac:dyDescent="0.25">
      <c r="A17" s="832"/>
      <c r="B17" s="614" t="s">
        <v>12</v>
      </c>
      <c r="C17" s="209">
        <f>'Einsparung Wärme'!E42</f>
        <v>0</v>
      </c>
      <c r="D17" s="610"/>
      <c r="E17" s="245"/>
      <c r="F17" s="247"/>
      <c r="G17" s="245"/>
      <c r="H17" s="246"/>
      <c r="I17" s="245"/>
      <c r="J17" s="247"/>
      <c r="K17" s="108"/>
      <c r="L17" s="846"/>
      <c r="M17" s="846"/>
      <c r="N17" s="846"/>
      <c r="O17" s="107"/>
      <c r="P17" s="107"/>
      <c r="Q17" s="107"/>
      <c r="R17" s="107"/>
      <c r="S17" s="107"/>
      <c r="T17" s="107"/>
      <c r="U17" s="107"/>
      <c r="V17" s="107"/>
      <c r="W17" s="108"/>
      <c r="X17" s="108"/>
      <c r="Y17" s="108"/>
    </row>
    <row r="18" spans="1:25" x14ac:dyDescent="0.25">
      <c r="A18" s="832"/>
      <c r="B18" s="614" t="s">
        <v>13</v>
      </c>
      <c r="C18" s="209">
        <f>'Einsparung Wärme'!E43</f>
        <v>0</v>
      </c>
      <c r="D18" s="610"/>
      <c r="E18" s="245"/>
      <c r="F18" s="247"/>
      <c r="G18" s="245"/>
      <c r="H18" s="246"/>
      <c r="I18" s="245"/>
      <c r="J18" s="247"/>
      <c r="K18" s="105"/>
      <c r="L18" s="846"/>
      <c r="M18" s="846"/>
      <c r="N18" s="846"/>
      <c r="O18" s="107"/>
      <c r="P18" s="107"/>
      <c r="Q18" s="107"/>
      <c r="R18" s="107"/>
      <c r="S18" s="107"/>
      <c r="T18" s="107"/>
      <c r="U18" s="107"/>
      <c r="V18" s="107"/>
      <c r="W18" s="108"/>
      <c r="X18" s="108"/>
      <c r="Y18" s="108"/>
    </row>
    <row r="19" spans="1:25" x14ac:dyDescent="0.25">
      <c r="A19" s="832"/>
      <c r="B19" s="614" t="s">
        <v>14</v>
      </c>
      <c r="C19" s="209">
        <f>'Einsparung Wärme'!E44</f>
        <v>0</v>
      </c>
      <c r="D19" s="610"/>
      <c r="E19" s="245"/>
      <c r="F19" s="247"/>
      <c r="G19" s="245"/>
      <c r="H19" s="246"/>
      <c r="I19" s="245"/>
      <c r="J19" s="247"/>
      <c r="K19" s="105"/>
      <c r="L19" s="846"/>
      <c r="M19" s="846"/>
      <c r="N19" s="846"/>
      <c r="O19" s="107"/>
      <c r="P19" s="107"/>
      <c r="Q19" s="107"/>
      <c r="R19" s="107"/>
      <c r="S19" s="107"/>
      <c r="T19" s="107"/>
      <c r="U19" s="107"/>
      <c r="V19" s="107"/>
      <c r="W19" s="108"/>
      <c r="X19" s="108"/>
      <c r="Y19" s="108"/>
    </row>
    <row r="20" spans="1:25" x14ac:dyDescent="0.25">
      <c r="A20" s="832"/>
      <c r="B20" s="614" t="s">
        <v>15</v>
      </c>
      <c r="C20" s="209">
        <f>'Einsparung Wärme'!E45</f>
        <v>0</v>
      </c>
      <c r="D20" s="610"/>
      <c r="E20" s="245"/>
      <c r="F20" s="247"/>
      <c r="G20" s="245"/>
      <c r="H20" s="246"/>
      <c r="I20" s="245"/>
      <c r="J20" s="247"/>
      <c r="K20" s="105"/>
      <c r="L20" s="846"/>
      <c r="M20" s="846"/>
      <c r="N20" s="846"/>
      <c r="O20" s="107"/>
      <c r="P20" s="107"/>
      <c r="Q20" s="107"/>
      <c r="R20" s="107"/>
      <c r="S20" s="107"/>
      <c r="T20" s="107"/>
      <c r="U20" s="107"/>
      <c r="V20" s="107"/>
      <c r="W20" s="108"/>
      <c r="X20" s="108"/>
      <c r="Y20" s="108"/>
    </row>
    <row r="21" spans="1:25" ht="13.8" thickBot="1" x14ac:dyDescent="0.3">
      <c r="A21" s="833"/>
      <c r="B21" s="615" t="s">
        <v>16</v>
      </c>
      <c r="C21" s="261">
        <f>'Einsparung Wärme'!E46</f>
        <v>0</v>
      </c>
      <c r="D21" s="607"/>
      <c r="E21" s="248"/>
      <c r="F21" s="250"/>
      <c r="G21" s="248"/>
      <c r="H21" s="249"/>
      <c r="I21" s="248"/>
      <c r="J21" s="250"/>
      <c r="K21" s="105"/>
      <c r="L21" s="846"/>
      <c r="M21" s="846"/>
      <c r="N21" s="846"/>
      <c r="O21" s="107"/>
      <c r="P21" s="107"/>
      <c r="Q21" s="107"/>
      <c r="R21" s="107"/>
      <c r="S21" s="107"/>
      <c r="T21" s="107"/>
      <c r="U21" s="107"/>
      <c r="V21" s="107"/>
      <c r="W21" s="108"/>
      <c r="X21" s="108"/>
      <c r="Y21" s="108"/>
    </row>
    <row r="22" spans="1:25" ht="12.75" customHeight="1" x14ac:dyDescent="0.25">
      <c r="A22" s="840" t="s">
        <v>61</v>
      </c>
      <c r="B22" s="307" t="str">
        <f>Referenzwerte!A11</f>
        <v>z.B. Erdgas</v>
      </c>
      <c r="C22" s="111" t="e">
        <f>'Einsparung Wärme'!D16</f>
        <v>#DIV/0!</v>
      </c>
      <c r="D22" s="606">
        <v>0</v>
      </c>
      <c r="E22" s="324">
        <f>'Einsparung Wärme'!D19</f>
        <v>0</v>
      </c>
      <c r="F22" s="611">
        <v>0</v>
      </c>
      <c r="G22" s="324">
        <f>'Einsparung Wärme'!D53</f>
        <v>0</v>
      </c>
      <c r="H22" s="611">
        <v>0</v>
      </c>
      <c r="I22" s="324" t="e">
        <f>ROUND(C22*Referenzwerte!$B$11,2)+ROUND(E22*Referenzwerte!$C$11,2)+G22</f>
        <v>#DIV/0!</v>
      </c>
      <c r="J22" s="327">
        <f>ROUND(D22*Referenzwerte!$B$11,2)+ROUND(F22*Referenzwerte!$C$11,2)+H22</f>
        <v>0</v>
      </c>
      <c r="K22" s="105"/>
      <c r="L22" s="846"/>
      <c r="M22" s="846"/>
      <c r="N22" s="846"/>
      <c r="O22" s="107"/>
      <c r="P22" s="107"/>
      <c r="Q22" s="107"/>
      <c r="R22" s="107"/>
      <c r="S22" s="107"/>
      <c r="T22" s="107"/>
      <c r="U22" s="107"/>
      <c r="V22" s="107"/>
      <c r="W22" s="108"/>
      <c r="X22" s="108"/>
      <c r="Y22" s="108"/>
    </row>
    <row r="23" spans="1:25" ht="13.8" thickBot="1" x14ac:dyDescent="0.3">
      <c r="A23" s="841"/>
      <c r="B23" s="333" t="str">
        <f>Referenzwerte!A12</f>
        <v>z.B. Fernwärme</v>
      </c>
      <c r="C23" s="261" t="e">
        <f>'Einsparung Wärme'!D29</f>
        <v>#DIV/0!</v>
      </c>
      <c r="D23" s="607">
        <v>0</v>
      </c>
      <c r="E23" s="212">
        <f>'Einsparung Wärme'!D32</f>
        <v>0</v>
      </c>
      <c r="F23" s="612">
        <v>0</v>
      </c>
      <c r="G23" s="212">
        <f>'Einsparung Wärme'!D54</f>
        <v>0</v>
      </c>
      <c r="H23" s="612">
        <v>0</v>
      </c>
      <c r="I23" s="212" t="e">
        <f>ROUND(C23*Referenzwerte!$B$12,2)+ROUND(E23*Referenzwerte!$C$12,2)+G23</f>
        <v>#DIV/0!</v>
      </c>
      <c r="J23" s="330">
        <f>ROUND(D23*Referenzwerte!$B$12,2)+ROUND(F23*Referenzwerte!$C$12,2)+H23</f>
        <v>0</v>
      </c>
      <c r="K23" s="105"/>
      <c r="L23" s="846"/>
      <c r="M23" s="846"/>
      <c r="N23" s="846"/>
      <c r="O23" s="107"/>
      <c r="P23" s="107"/>
      <c r="Q23" s="107"/>
      <c r="R23" s="107"/>
      <c r="S23" s="107"/>
      <c r="T23" s="107"/>
      <c r="U23" s="107"/>
      <c r="V23" s="107"/>
      <c r="W23" s="108"/>
      <c r="X23" s="108"/>
      <c r="Y23" s="108"/>
    </row>
    <row r="24" spans="1:25" x14ac:dyDescent="0.25">
      <c r="A24" s="842"/>
      <c r="B24" s="345" t="s">
        <v>286</v>
      </c>
      <c r="C24" s="584" t="e">
        <f>SUM(C22:C23)</f>
        <v>#DIV/0!</v>
      </c>
      <c r="D24" s="691">
        <f>SUM(D22:D23)</f>
        <v>0</v>
      </c>
      <c r="E24" s="585"/>
      <c r="F24" s="586"/>
      <c r="G24" s="331">
        <f t="shared" ref="G24:J24" si="0">SUM(G22:G23)</f>
        <v>0</v>
      </c>
      <c r="H24" s="346">
        <f t="shared" si="0"/>
        <v>0</v>
      </c>
      <c r="I24" s="331" t="e">
        <f t="shared" si="0"/>
        <v>#DIV/0!</v>
      </c>
      <c r="J24" s="346">
        <f t="shared" si="0"/>
        <v>0</v>
      </c>
      <c r="K24" s="105"/>
      <c r="L24" s="846"/>
      <c r="M24" s="846"/>
      <c r="N24" s="846"/>
      <c r="O24" s="107"/>
      <c r="P24" s="107"/>
      <c r="Q24" s="107"/>
      <c r="R24" s="107"/>
      <c r="S24" s="107"/>
      <c r="T24" s="107"/>
      <c r="U24" s="107"/>
      <c r="V24" s="107"/>
      <c r="W24" s="108"/>
      <c r="X24" s="108"/>
      <c r="Y24" s="108"/>
    </row>
    <row r="25" spans="1:25" ht="13.8" thickBot="1" x14ac:dyDescent="0.3">
      <c r="A25" s="343"/>
      <c r="B25" s="112" t="s">
        <v>162</v>
      </c>
      <c r="C25" s="337"/>
      <c r="D25" s="338"/>
      <c r="E25" s="342"/>
      <c r="F25" s="335"/>
      <c r="G25" s="334"/>
      <c r="H25" s="335"/>
      <c r="I25" s="24">
        <f>ROUND(E66*Referenzwerte!$B$33,2)</f>
        <v>0</v>
      </c>
      <c r="J25" s="211">
        <f>ROUND(F66*Referenzwerte!$B$33,2)</f>
        <v>0</v>
      </c>
      <c r="K25" s="105"/>
      <c r="L25" s="846"/>
      <c r="M25" s="846"/>
      <c r="N25" s="846"/>
      <c r="O25" s="107"/>
      <c r="P25" s="107"/>
      <c r="Q25" s="107"/>
      <c r="R25" s="107"/>
      <c r="S25" s="107"/>
      <c r="T25" s="107"/>
      <c r="U25" s="107"/>
      <c r="V25" s="107"/>
      <c r="W25" s="108"/>
      <c r="X25" s="108"/>
      <c r="Y25" s="108"/>
    </row>
    <row r="26" spans="1:25" ht="13.8" thickBot="1" x14ac:dyDescent="0.3">
      <c r="A26" s="344"/>
      <c r="B26" s="17" t="s">
        <v>2</v>
      </c>
      <c r="C26" s="339"/>
      <c r="D26" s="340"/>
      <c r="E26" s="339"/>
      <c r="F26" s="340"/>
      <c r="G26" s="339"/>
      <c r="H26" s="340"/>
      <c r="I26" s="215" t="e">
        <f>SUM(I24:I25)</f>
        <v>#DIV/0!</v>
      </c>
      <c r="J26" s="217">
        <f>SUM(J24:J25)</f>
        <v>0</v>
      </c>
      <c r="K26" s="105"/>
      <c r="L26" s="846"/>
      <c r="M26" s="846"/>
      <c r="N26" s="846"/>
      <c r="O26" s="107"/>
      <c r="P26" s="107"/>
      <c r="Q26" s="107"/>
      <c r="R26" s="107"/>
      <c r="S26" s="107"/>
      <c r="T26" s="107"/>
      <c r="U26" s="107"/>
      <c r="V26" s="107"/>
      <c r="W26" s="108"/>
      <c r="X26" s="108"/>
      <c r="Y26" s="108"/>
    </row>
    <row r="27" spans="1:25" ht="8.25" customHeight="1" thickBot="1" x14ac:dyDescent="0.3">
      <c r="A27" s="63"/>
      <c r="B27" s="104"/>
      <c r="C27" s="105"/>
      <c r="D27" s="105"/>
      <c r="E27" s="105"/>
      <c r="F27" s="105"/>
      <c r="G27" s="105"/>
      <c r="H27" s="105"/>
      <c r="I27" s="105"/>
      <c r="J27" s="105"/>
      <c r="K27" s="105"/>
      <c r="L27" s="105"/>
      <c r="M27" s="106"/>
      <c r="N27" s="106"/>
      <c r="O27" s="107"/>
      <c r="P27" s="107"/>
      <c r="Q27" s="107"/>
      <c r="R27" s="107"/>
      <c r="S27" s="107"/>
      <c r="T27" s="107"/>
      <c r="U27" s="108"/>
      <c r="V27" s="108"/>
      <c r="W27" s="108"/>
    </row>
    <row r="28" spans="1:25" x14ac:dyDescent="0.25">
      <c r="A28" s="63"/>
      <c r="B28" s="803" t="s">
        <v>4</v>
      </c>
      <c r="C28" s="843" t="s">
        <v>89</v>
      </c>
      <c r="D28" s="843"/>
      <c r="E28" s="844"/>
      <c r="F28" s="844"/>
      <c r="G28" s="844"/>
      <c r="H28" s="844"/>
      <c r="I28" s="844"/>
      <c r="J28" s="844"/>
      <c r="K28" s="844"/>
      <c r="L28" s="845"/>
      <c r="M28" s="63"/>
      <c r="N28" s="63"/>
    </row>
    <row r="29" spans="1:25" ht="12.75" customHeight="1" x14ac:dyDescent="0.25">
      <c r="A29" s="63"/>
      <c r="B29" s="804"/>
      <c r="C29" s="836" t="str">
        <f>CONCATENATE("kWh (",Referenzwerte!B17,")")</f>
        <v>kWh (z.B. HT)</v>
      </c>
      <c r="D29" s="837"/>
      <c r="E29" s="836" t="str">
        <f>CONCATENATE("kWh (",Referenzwerte!B18,")")</f>
        <v>kWh (z.B. NT)</v>
      </c>
      <c r="F29" s="837"/>
      <c r="G29" s="838" t="s">
        <v>7</v>
      </c>
      <c r="H29" s="839"/>
      <c r="I29" s="834" t="s">
        <v>103</v>
      </c>
      <c r="J29" s="835"/>
      <c r="K29" s="801" t="s">
        <v>295</v>
      </c>
      <c r="L29" s="802"/>
      <c r="M29" s="63"/>
      <c r="N29" s="63"/>
    </row>
    <row r="30" spans="1:25" ht="13.8" thickBot="1" x14ac:dyDescent="0.3">
      <c r="A30" s="63"/>
      <c r="B30" s="804"/>
      <c r="C30" s="12" t="s">
        <v>22</v>
      </c>
      <c r="D30" s="13" t="s">
        <v>23</v>
      </c>
      <c r="E30" s="12" t="s">
        <v>22</v>
      </c>
      <c r="F30" s="13" t="s">
        <v>23</v>
      </c>
      <c r="G30" s="12" t="s">
        <v>22</v>
      </c>
      <c r="H30" s="13" t="s">
        <v>23</v>
      </c>
      <c r="I30" s="12" t="s">
        <v>22</v>
      </c>
      <c r="J30" s="14" t="s">
        <v>23</v>
      </c>
      <c r="K30" s="34" t="s">
        <v>22</v>
      </c>
      <c r="L30" s="35" t="s">
        <v>23</v>
      </c>
      <c r="M30" s="63"/>
      <c r="N30" s="63"/>
    </row>
    <row r="31" spans="1:25" x14ac:dyDescent="0.25">
      <c r="A31" s="63"/>
      <c r="B31" s="369" t="str">
        <f>B12</f>
        <v>Gbde1</v>
      </c>
      <c r="C31" s="324">
        <f>'Einsparung Strom'!D15</f>
        <v>0</v>
      </c>
      <c r="D31" s="611"/>
      <c r="E31" s="324">
        <f>'Einsparung Strom'!D29</f>
        <v>0</v>
      </c>
      <c r="F31" s="611"/>
      <c r="G31" s="336"/>
      <c r="H31" s="341"/>
      <c r="I31" s="372"/>
      <c r="J31" s="348"/>
      <c r="K31" s="347"/>
      <c r="L31" s="349"/>
      <c r="M31" s="63"/>
      <c r="N31" s="63"/>
    </row>
    <row r="32" spans="1:25" x14ac:dyDescent="0.25">
      <c r="A32" s="63"/>
      <c r="B32" s="370" t="str">
        <f t="shared" ref="B32:B40" si="1">B13</f>
        <v>Gbde2</v>
      </c>
      <c r="C32" s="326">
        <f>'Einsparung Strom'!D16</f>
        <v>0</v>
      </c>
      <c r="D32" s="616"/>
      <c r="E32" s="326">
        <f>'Einsparung Strom'!D30</f>
        <v>0</v>
      </c>
      <c r="F32" s="616"/>
      <c r="G32" s="350"/>
      <c r="H32" s="376"/>
      <c r="I32" s="373"/>
      <c r="J32" s="352"/>
      <c r="K32" s="351"/>
      <c r="L32" s="353"/>
      <c r="M32" s="63"/>
      <c r="N32" s="63"/>
    </row>
    <row r="33" spans="1:15" x14ac:dyDescent="0.25">
      <c r="A33" s="63"/>
      <c r="B33" s="370" t="str">
        <f t="shared" si="1"/>
        <v>Gbde3</v>
      </c>
      <c r="C33" s="326">
        <f>'Einsparung Strom'!D17</f>
        <v>0</v>
      </c>
      <c r="D33" s="616"/>
      <c r="E33" s="326">
        <f>'Einsparung Strom'!D31</f>
        <v>0</v>
      </c>
      <c r="F33" s="616"/>
      <c r="G33" s="350"/>
      <c r="H33" s="376"/>
      <c r="I33" s="373"/>
      <c r="J33" s="352"/>
      <c r="K33" s="351"/>
      <c r="L33" s="353"/>
      <c r="M33" s="63"/>
      <c r="N33" s="63"/>
    </row>
    <row r="34" spans="1:15" x14ac:dyDescent="0.25">
      <c r="A34" s="63"/>
      <c r="B34" s="370" t="str">
        <f t="shared" si="1"/>
        <v>Gbde4</v>
      </c>
      <c r="C34" s="326">
        <f>'Einsparung Strom'!D18</f>
        <v>0</v>
      </c>
      <c r="D34" s="616"/>
      <c r="E34" s="326">
        <f>'Einsparung Strom'!D32</f>
        <v>0</v>
      </c>
      <c r="F34" s="618"/>
      <c r="G34" s="350"/>
      <c r="H34" s="376"/>
      <c r="I34" s="373"/>
      <c r="J34" s="352"/>
      <c r="K34" s="351"/>
      <c r="L34" s="353"/>
      <c r="N34" s="63"/>
    </row>
    <row r="35" spans="1:15" x14ac:dyDescent="0.25">
      <c r="A35" s="63"/>
      <c r="B35" s="370" t="str">
        <f t="shared" si="1"/>
        <v>Gbde5</v>
      </c>
      <c r="C35" s="326">
        <f>'Einsparung Strom'!D19</f>
        <v>0</v>
      </c>
      <c r="D35" s="616"/>
      <c r="E35" s="326">
        <f>'Einsparung Strom'!D33</f>
        <v>0</v>
      </c>
      <c r="F35" s="618"/>
      <c r="G35" s="350"/>
      <c r="H35" s="376"/>
      <c r="I35" s="373"/>
      <c r="J35" s="352"/>
      <c r="K35" s="351"/>
      <c r="L35" s="353"/>
      <c r="M35" s="216"/>
      <c r="N35" s="63"/>
    </row>
    <row r="36" spans="1:15" x14ac:dyDescent="0.25">
      <c r="A36" s="63"/>
      <c r="B36" s="370" t="str">
        <f t="shared" si="1"/>
        <v>Gbde6</v>
      </c>
      <c r="C36" s="326">
        <f>'Einsparung Strom'!D20</f>
        <v>0</v>
      </c>
      <c r="D36" s="616"/>
      <c r="E36" s="326">
        <f>'Einsparung Strom'!D34</f>
        <v>0</v>
      </c>
      <c r="F36" s="618"/>
      <c r="G36" s="350"/>
      <c r="H36" s="376"/>
      <c r="I36" s="373"/>
      <c r="J36" s="352"/>
      <c r="K36" s="351"/>
      <c r="L36" s="353"/>
      <c r="M36" s="53"/>
      <c r="N36" s="113"/>
    </row>
    <row r="37" spans="1:15" x14ac:dyDescent="0.25">
      <c r="A37" s="63"/>
      <c r="B37" s="370" t="str">
        <f t="shared" si="1"/>
        <v>Gbde7</v>
      </c>
      <c r="C37" s="326">
        <f>'Einsparung Strom'!D21</f>
        <v>0</v>
      </c>
      <c r="D37" s="616"/>
      <c r="E37" s="326">
        <f>'Einsparung Strom'!D35</f>
        <v>0</v>
      </c>
      <c r="F37" s="618"/>
      <c r="G37" s="350"/>
      <c r="H37" s="376"/>
      <c r="I37" s="373"/>
      <c r="J37" s="352"/>
      <c r="K37" s="351"/>
      <c r="L37" s="353"/>
      <c r="M37" s="63"/>
      <c r="N37" s="63"/>
    </row>
    <row r="38" spans="1:15" x14ac:dyDescent="0.25">
      <c r="A38" s="63"/>
      <c r="B38" s="370" t="str">
        <f t="shared" si="1"/>
        <v>Gbde8</v>
      </c>
      <c r="C38" s="326">
        <f>'Einsparung Strom'!D22</f>
        <v>0</v>
      </c>
      <c r="D38" s="616"/>
      <c r="E38" s="326">
        <f>'Einsparung Strom'!D36</f>
        <v>0</v>
      </c>
      <c r="F38" s="618"/>
      <c r="G38" s="350"/>
      <c r="H38" s="376"/>
      <c r="I38" s="373"/>
      <c r="J38" s="352"/>
      <c r="K38" s="351"/>
      <c r="L38" s="353"/>
      <c r="M38" s="63"/>
      <c r="N38" s="63"/>
    </row>
    <row r="39" spans="1:15" x14ac:dyDescent="0.25">
      <c r="A39" s="63"/>
      <c r="B39" s="370" t="str">
        <f t="shared" si="1"/>
        <v>Gbde9</v>
      </c>
      <c r="C39" s="326">
        <f>'Einsparung Strom'!D23</f>
        <v>0</v>
      </c>
      <c r="D39" s="616"/>
      <c r="E39" s="326">
        <f>'Einsparung Strom'!D37</f>
        <v>0</v>
      </c>
      <c r="F39" s="618"/>
      <c r="G39" s="350"/>
      <c r="H39" s="376"/>
      <c r="I39" s="373"/>
      <c r="J39" s="352"/>
      <c r="K39" s="351"/>
      <c r="L39" s="353"/>
      <c r="M39" s="63"/>
      <c r="N39" s="63"/>
    </row>
    <row r="40" spans="1:15" ht="13.8" thickBot="1" x14ac:dyDescent="0.3">
      <c r="A40" s="63"/>
      <c r="B40" s="371" t="str">
        <f t="shared" si="1"/>
        <v>Gbde10</v>
      </c>
      <c r="C40" s="212">
        <f>'Einsparung Strom'!D24</f>
        <v>0</v>
      </c>
      <c r="D40" s="612"/>
      <c r="E40" s="212">
        <f>'Einsparung Strom'!D38</f>
        <v>0</v>
      </c>
      <c r="F40" s="619"/>
      <c r="G40" s="354"/>
      <c r="H40" s="377"/>
      <c r="I40" s="374"/>
      <c r="J40" s="356"/>
      <c r="K40" s="355"/>
      <c r="L40" s="357"/>
      <c r="M40" s="63"/>
      <c r="N40" s="63"/>
    </row>
    <row r="41" spans="1:15" x14ac:dyDescent="0.25">
      <c r="A41" s="63"/>
      <c r="B41" s="358" t="s">
        <v>161</v>
      </c>
      <c r="C41" s="331">
        <f>ROUND('Einsparung Strom'!D25,2)</f>
        <v>0</v>
      </c>
      <c r="D41" s="617">
        <v>0</v>
      </c>
      <c r="E41" s="331">
        <f>ROUND('Einsparung Strom'!D39,2)</f>
        <v>0</v>
      </c>
      <c r="F41" s="617">
        <v>0</v>
      </c>
      <c r="G41" s="331">
        <f>ROUND('Einsparung Strom'!D43,2)</f>
        <v>0</v>
      </c>
      <c r="H41" s="620">
        <v>0</v>
      </c>
      <c r="I41" s="375">
        <f>ROUND('Einsparung Strom'!C45,2)</f>
        <v>0</v>
      </c>
      <c r="J41" s="608">
        <v>0</v>
      </c>
      <c r="K41" s="329">
        <f>ROUND(C41*Referenzwerte!$B$21,2)+ROUND(E41*Referenzwerte!$C$21,2)+ROUND(G41*Referenzwerte!$D$21,2)+I41</f>
        <v>0</v>
      </c>
      <c r="L41" s="359">
        <f>ROUND(D41*Referenzwerte!$B$21,2)+ROUND(F41*Referenzwerte!$C$21,2)+ROUND(H41*Referenzwerte!$D$21,2)+J41</f>
        <v>0</v>
      </c>
      <c r="M41" s="63"/>
      <c r="N41" s="63"/>
    </row>
    <row r="42" spans="1:15" x14ac:dyDescent="0.25">
      <c r="A42" s="63"/>
      <c r="B42" s="301" t="s">
        <v>163</v>
      </c>
      <c r="C42" s="364"/>
      <c r="D42" s="360"/>
      <c r="E42" s="364"/>
      <c r="F42" s="360"/>
      <c r="G42" s="364"/>
      <c r="H42" s="360"/>
      <c r="I42" s="361"/>
      <c r="J42" s="362"/>
      <c r="K42" s="328">
        <f>ROUND(E68*Referenzwerte!$B$31+L68*Referenzwerte!$B$32,2)</f>
        <v>0</v>
      </c>
      <c r="L42" s="363">
        <f>ROUND(F68*Referenzwerte!$B$31+M68*Referenzwerte!$B$32,2)</f>
        <v>0</v>
      </c>
      <c r="M42" s="63"/>
      <c r="N42" s="63"/>
    </row>
    <row r="43" spans="1:15" ht="13.8" thickBot="1" x14ac:dyDescent="0.3">
      <c r="A43" s="63"/>
      <c r="B43" s="188" t="s">
        <v>90</v>
      </c>
      <c r="C43" s="342"/>
      <c r="D43" s="335"/>
      <c r="E43" s="342"/>
      <c r="F43" s="335"/>
      <c r="G43" s="342"/>
      <c r="H43" s="335"/>
      <c r="I43" s="378"/>
      <c r="J43" s="379"/>
      <c r="K43" s="637">
        <f>E72+E73</f>
        <v>0</v>
      </c>
      <c r="L43" s="715">
        <f>F72+F73</f>
        <v>0</v>
      </c>
      <c r="M43" s="63"/>
      <c r="N43" s="63"/>
    </row>
    <row r="44" spans="1:15" ht="13.8" thickBot="1" x14ac:dyDescent="0.3">
      <c r="A44" s="63"/>
      <c r="B44" s="368" t="s">
        <v>2</v>
      </c>
      <c r="C44" s="380"/>
      <c r="D44" s="381"/>
      <c r="E44" s="382"/>
      <c r="F44" s="383"/>
      <c r="G44" s="382"/>
      <c r="H44" s="383"/>
      <c r="I44" s="384"/>
      <c r="J44" s="384"/>
      <c r="K44" s="588">
        <f>SUM(K41:K43)</f>
        <v>0</v>
      </c>
      <c r="L44" s="589">
        <f>SUM(L41:L43)</f>
        <v>0</v>
      </c>
      <c r="M44" s="63"/>
      <c r="N44" s="63"/>
    </row>
    <row r="45" spans="1:15" ht="8.25" customHeight="1" thickBot="1" x14ac:dyDescent="0.3">
      <c r="A45" s="63"/>
      <c r="B45" s="63"/>
      <c r="C45" s="54"/>
      <c r="D45" s="54"/>
      <c r="E45" s="54"/>
      <c r="F45" s="54"/>
      <c r="G45" s="54"/>
      <c r="H45" s="54"/>
      <c r="I45" s="54"/>
      <c r="J45" s="54"/>
      <c r="K45" s="54"/>
      <c r="L45" s="300"/>
      <c r="M45" s="63"/>
      <c r="N45" s="63"/>
    </row>
    <row r="46" spans="1:15" x14ac:dyDescent="0.25">
      <c r="A46" s="63"/>
      <c r="B46" s="798" t="s">
        <v>50</v>
      </c>
      <c r="C46" s="805" t="s">
        <v>54</v>
      </c>
      <c r="D46" s="805"/>
      <c r="E46" s="805"/>
      <c r="F46" s="805"/>
      <c r="G46" s="806"/>
      <c r="H46" s="806"/>
      <c r="I46" s="806"/>
      <c r="J46" s="806"/>
      <c r="K46" s="806"/>
      <c r="L46" s="806"/>
      <c r="M46" s="806"/>
      <c r="N46" s="807"/>
      <c r="O46" s="114"/>
    </row>
    <row r="47" spans="1:15" x14ac:dyDescent="0.25">
      <c r="A47" s="63"/>
      <c r="B47" s="799"/>
      <c r="C47" s="852" t="s">
        <v>105</v>
      </c>
      <c r="D47" s="853"/>
      <c r="E47" s="852" t="s">
        <v>106</v>
      </c>
      <c r="F47" s="853"/>
      <c r="G47" s="852" t="s">
        <v>104</v>
      </c>
      <c r="H47" s="853"/>
      <c r="I47" s="854" t="s">
        <v>107</v>
      </c>
      <c r="J47" s="855"/>
      <c r="K47" s="834" t="s">
        <v>103</v>
      </c>
      <c r="L47" s="835"/>
      <c r="M47" s="850" t="s">
        <v>295</v>
      </c>
      <c r="N47" s="851"/>
    </row>
    <row r="48" spans="1:15" ht="13.8" thickBot="1" x14ac:dyDescent="0.3">
      <c r="A48" s="63"/>
      <c r="B48" s="800"/>
      <c r="C48" s="11" t="s">
        <v>22</v>
      </c>
      <c r="D48" s="10" t="s">
        <v>23</v>
      </c>
      <c r="E48" s="11" t="s">
        <v>22</v>
      </c>
      <c r="F48" s="10" t="s">
        <v>23</v>
      </c>
      <c r="G48" s="11" t="s">
        <v>22</v>
      </c>
      <c r="H48" s="10" t="s">
        <v>23</v>
      </c>
      <c r="I48" s="11" t="s">
        <v>22</v>
      </c>
      <c r="J48" s="10" t="s">
        <v>23</v>
      </c>
      <c r="K48" s="12" t="s">
        <v>22</v>
      </c>
      <c r="L48" s="14" t="s">
        <v>23</v>
      </c>
      <c r="M48" s="218" t="s">
        <v>22</v>
      </c>
      <c r="N48" s="219" t="s">
        <v>23</v>
      </c>
    </row>
    <row r="49" spans="1:14" x14ac:dyDescent="0.25">
      <c r="A49" s="63"/>
      <c r="B49" s="235" t="str">
        <f>B12</f>
        <v>Gbde1</v>
      </c>
      <c r="C49" s="252">
        <f>'Einsparung Wasser'!D14</f>
        <v>0</v>
      </c>
      <c r="D49" s="621"/>
      <c r="E49" s="252">
        <f>'Einsparung Wasser'!D28</f>
        <v>0</v>
      </c>
      <c r="F49" s="621"/>
      <c r="G49" s="263"/>
      <c r="H49" s="272"/>
      <c r="I49" s="263"/>
      <c r="J49" s="272"/>
      <c r="K49" s="264"/>
      <c r="L49" s="265"/>
      <c r="M49" s="263"/>
      <c r="N49" s="272"/>
    </row>
    <row r="50" spans="1:14" x14ac:dyDescent="0.25">
      <c r="A50" s="63"/>
      <c r="B50" s="236" t="str">
        <f t="shared" ref="B50:B58" si="2">B13</f>
        <v>Gbde2</v>
      </c>
      <c r="C50" s="252">
        <f>'Einsparung Wasser'!D15</f>
        <v>0</v>
      </c>
      <c r="D50" s="616"/>
      <c r="E50" s="252">
        <f>'Einsparung Wasser'!D29</f>
        <v>0</v>
      </c>
      <c r="F50" s="616"/>
      <c r="G50" s="263"/>
      <c r="H50" s="273"/>
      <c r="I50" s="263"/>
      <c r="J50" s="273"/>
      <c r="K50" s="267"/>
      <c r="L50" s="268"/>
      <c r="M50" s="266"/>
      <c r="N50" s="273"/>
    </row>
    <row r="51" spans="1:14" x14ac:dyDescent="0.25">
      <c r="A51" s="63"/>
      <c r="B51" s="236" t="str">
        <f t="shared" si="2"/>
        <v>Gbde3</v>
      </c>
      <c r="C51" s="252">
        <f>'Einsparung Wasser'!D16</f>
        <v>0</v>
      </c>
      <c r="D51" s="616"/>
      <c r="E51" s="252">
        <f>'Einsparung Wasser'!D30</f>
        <v>0</v>
      </c>
      <c r="F51" s="616"/>
      <c r="G51" s="263"/>
      <c r="H51" s="273"/>
      <c r="I51" s="263"/>
      <c r="J51" s="273"/>
      <c r="K51" s="267"/>
      <c r="L51" s="268"/>
      <c r="M51" s="266"/>
      <c r="N51" s="273"/>
    </row>
    <row r="52" spans="1:14" x14ac:dyDescent="0.25">
      <c r="A52" s="63"/>
      <c r="B52" s="236" t="str">
        <f t="shared" si="2"/>
        <v>Gbde4</v>
      </c>
      <c r="C52" s="252">
        <f>'Einsparung Wasser'!D17</f>
        <v>0</v>
      </c>
      <c r="D52" s="616"/>
      <c r="E52" s="252">
        <f>'Einsparung Wasser'!D31</f>
        <v>0</v>
      </c>
      <c r="F52" s="616"/>
      <c r="G52" s="263"/>
      <c r="H52" s="273"/>
      <c r="I52" s="263"/>
      <c r="J52" s="273"/>
      <c r="K52" s="267"/>
      <c r="L52" s="268"/>
      <c r="M52" s="266"/>
      <c r="N52" s="273"/>
    </row>
    <row r="53" spans="1:14" x14ac:dyDescent="0.25">
      <c r="A53" s="63"/>
      <c r="B53" s="236" t="str">
        <f t="shared" si="2"/>
        <v>Gbde5</v>
      </c>
      <c r="C53" s="252">
        <f>'Einsparung Wasser'!D18</f>
        <v>0</v>
      </c>
      <c r="D53" s="616"/>
      <c r="E53" s="252">
        <f>'Einsparung Wasser'!D32</f>
        <v>0</v>
      </c>
      <c r="F53" s="616"/>
      <c r="G53" s="263"/>
      <c r="H53" s="273"/>
      <c r="I53" s="263"/>
      <c r="J53" s="273"/>
      <c r="K53" s="267"/>
      <c r="L53" s="268"/>
      <c r="M53" s="266"/>
      <c r="N53" s="273"/>
    </row>
    <row r="54" spans="1:14" x14ac:dyDescent="0.25">
      <c r="A54" s="63"/>
      <c r="B54" s="236" t="str">
        <f t="shared" si="2"/>
        <v>Gbde6</v>
      </c>
      <c r="C54" s="252">
        <f>'Einsparung Wasser'!D19</f>
        <v>0</v>
      </c>
      <c r="D54" s="616"/>
      <c r="E54" s="252">
        <f>'Einsparung Wasser'!D33</f>
        <v>0</v>
      </c>
      <c r="F54" s="616"/>
      <c r="G54" s="263"/>
      <c r="H54" s="273"/>
      <c r="I54" s="263"/>
      <c r="J54" s="273"/>
      <c r="K54" s="267"/>
      <c r="L54" s="268"/>
      <c r="M54" s="266"/>
      <c r="N54" s="273"/>
    </row>
    <row r="55" spans="1:14" x14ac:dyDescent="0.25">
      <c r="A55" s="63"/>
      <c r="B55" s="236" t="str">
        <f t="shared" si="2"/>
        <v>Gbde7</v>
      </c>
      <c r="C55" s="252">
        <f>'Einsparung Wasser'!D20</f>
        <v>0</v>
      </c>
      <c r="D55" s="616"/>
      <c r="E55" s="252">
        <f>'Einsparung Wasser'!D34</f>
        <v>0</v>
      </c>
      <c r="F55" s="616"/>
      <c r="G55" s="263"/>
      <c r="H55" s="273"/>
      <c r="I55" s="263"/>
      <c r="J55" s="273"/>
      <c r="K55" s="267"/>
      <c r="L55" s="268"/>
      <c r="M55" s="266"/>
      <c r="N55" s="273"/>
    </row>
    <row r="56" spans="1:14" x14ac:dyDescent="0.25">
      <c r="A56" s="63"/>
      <c r="B56" s="236" t="str">
        <f t="shared" si="2"/>
        <v>Gbde8</v>
      </c>
      <c r="C56" s="252">
        <f>'Einsparung Wasser'!D21</f>
        <v>0</v>
      </c>
      <c r="D56" s="616"/>
      <c r="E56" s="252">
        <f>'Einsparung Wasser'!D35</f>
        <v>0</v>
      </c>
      <c r="F56" s="616"/>
      <c r="G56" s="263"/>
      <c r="H56" s="273"/>
      <c r="I56" s="263"/>
      <c r="J56" s="273"/>
      <c r="K56" s="267"/>
      <c r="L56" s="268"/>
      <c r="M56" s="266"/>
      <c r="N56" s="273"/>
    </row>
    <row r="57" spans="1:14" x14ac:dyDescent="0.25">
      <c r="A57" s="63"/>
      <c r="B57" s="236" t="str">
        <f t="shared" si="2"/>
        <v>Gbde9</v>
      </c>
      <c r="C57" s="252">
        <f>'Einsparung Wasser'!D22</f>
        <v>0</v>
      </c>
      <c r="D57" s="616"/>
      <c r="E57" s="252">
        <f>'Einsparung Wasser'!D36</f>
        <v>0</v>
      </c>
      <c r="F57" s="616"/>
      <c r="G57" s="263"/>
      <c r="H57" s="273"/>
      <c r="I57" s="263"/>
      <c r="J57" s="273"/>
      <c r="K57" s="267"/>
      <c r="L57" s="268"/>
      <c r="M57" s="266"/>
      <c r="N57" s="273"/>
    </row>
    <row r="58" spans="1:14" ht="13.8" thickBot="1" x14ac:dyDescent="0.3">
      <c r="A58" s="63"/>
      <c r="B58" s="234" t="str">
        <f t="shared" si="2"/>
        <v>Gbde10</v>
      </c>
      <c r="C58" s="212">
        <f>'Einsparung Wasser'!D23</f>
        <v>0</v>
      </c>
      <c r="D58" s="612"/>
      <c r="E58" s="212">
        <f>'Einsparung Wasser'!D37</f>
        <v>0</v>
      </c>
      <c r="F58" s="612"/>
      <c r="G58" s="269"/>
      <c r="H58" s="274"/>
      <c r="I58" s="269"/>
      <c r="J58" s="274"/>
      <c r="K58" s="270"/>
      <c r="L58" s="271"/>
      <c r="M58" s="269"/>
      <c r="N58" s="274"/>
    </row>
    <row r="59" spans="1:14" ht="13.8" thickBot="1" x14ac:dyDescent="0.3">
      <c r="A59" s="63"/>
      <c r="B59" s="17" t="s">
        <v>2</v>
      </c>
      <c r="C59" s="214">
        <f>ROUND('Einsparung Wasser'!D24,2)</f>
        <v>0</v>
      </c>
      <c r="D59" s="605">
        <v>0</v>
      </c>
      <c r="E59" s="214">
        <f>ROUND('Einsparung Wasser'!D38,2)</f>
        <v>0</v>
      </c>
      <c r="F59" s="605">
        <v>0</v>
      </c>
      <c r="G59" s="215">
        <f>ROUND(C59*Referenzwerte!$B$25,2)</f>
        <v>0</v>
      </c>
      <c r="H59" s="298">
        <f>ROUND(D59*Referenzwerte!$B$25,2)</f>
        <v>0</v>
      </c>
      <c r="I59" s="215">
        <f>ROUND(E59*Referenzwerte!$B$26,2)</f>
        <v>0</v>
      </c>
      <c r="J59" s="251">
        <f>ROUND(F59*Referenzwerte!$B$26,2)</f>
        <v>0</v>
      </c>
      <c r="K59" s="215">
        <f>ROUND('Einsparung Wasser'!D41+'Einsparung Wasser'!D42,2)</f>
        <v>0</v>
      </c>
      <c r="L59" s="622">
        <v>0</v>
      </c>
      <c r="M59" s="215">
        <f>G59+I59+K59</f>
        <v>0</v>
      </c>
      <c r="N59" s="251">
        <f>H59+J59+L59</f>
        <v>0</v>
      </c>
    </row>
    <row r="60" spans="1:14" ht="6.75" customHeight="1" x14ac:dyDescent="0.25">
      <c r="A60" s="63"/>
      <c r="B60" s="63"/>
      <c r="C60" s="54"/>
      <c r="D60" s="54"/>
      <c r="E60" s="54"/>
      <c r="F60" s="54"/>
      <c r="G60" s="54"/>
      <c r="H60" s="54"/>
      <c r="I60" s="54"/>
      <c r="J60" s="54"/>
      <c r="K60" s="54"/>
      <c r="L60" s="54"/>
      <c r="M60" s="63"/>
      <c r="N60" s="63"/>
    </row>
    <row r="61" spans="1:14" ht="8.25" customHeight="1" x14ac:dyDescent="0.25">
      <c r="A61" s="63"/>
      <c r="B61" s="63"/>
      <c r="C61" s="54"/>
      <c r="D61" s="54"/>
      <c r="E61" s="54"/>
      <c r="F61" s="54"/>
      <c r="G61" s="54"/>
      <c r="H61" s="54"/>
      <c r="I61" s="54"/>
      <c r="J61" s="54"/>
      <c r="K61" s="54"/>
      <c r="L61" s="54"/>
      <c r="M61" s="63"/>
      <c r="N61" s="63"/>
    </row>
    <row r="62" spans="1:14" ht="13.8" thickBot="1" x14ac:dyDescent="0.3">
      <c r="A62" s="63"/>
      <c r="B62" s="48" t="s">
        <v>331</v>
      </c>
      <c r="C62" s="63"/>
      <c r="E62" s="63"/>
      <c r="F62" s="63"/>
      <c r="G62" s="54"/>
      <c r="H62" s="48" t="s">
        <v>327</v>
      </c>
      <c r="I62" s="63"/>
      <c r="J62" s="54"/>
      <c r="K62" s="54"/>
      <c r="L62" s="54"/>
      <c r="M62" s="63"/>
      <c r="N62" s="63"/>
    </row>
    <row r="63" spans="1:14" ht="13.8" thickBot="1" x14ac:dyDescent="0.3">
      <c r="A63" s="63"/>
      <c r="B63" s="366" t="s">
        <v>328</v>
      </c>
      <c r="C63" s="367">
        <f>'Eingabemaske Abrechnungen'!B34</f>
        <v>0</v>
      </c>
      <c r="D63" s="65"/>
      <c r="E63" s="365"/>
      <c r="F63" s="365"/>
      <c r="G63" s="54"/>
      <c r="H63" s="819" t="s">
        <v>330</v>
      </c>
      <c r="I63" s="824"/>
      <c r="J63" s="552">
        <f>'Eingabemaske Abrechnungen'!B43</f>
        <v>0</v>
      </c>
      <c r="K63" s="54"/>
      <c r="L63" s="54"/>
      <c r="M63" s="63"/>
      <c r="N63" s="63"/>
    </row>
    <row r="64" spans="1:14" ht="13.8" thickBot="1" x14ac:dyDescent="0.3">
      <c r="A64" s="63"/>
      <c r="B64" s="87" t="s">
        <v>329</v>
      </c>
      <c r="C64" s="100">
        <f>'Eingabemaske Abrechnungen'!B35</f>
        <v>0</v>
      </c>
      <c r="D64" s="65"/>
      <c r="E64" s="817" t="s">
        <v>22</v>
      </c>
      <c r="F64" s="817" t="s">
        <v>23</v>
      </c>
      <c r="G64" s="54"/>
      <c r="H64" s="825"/>
      <c r="I64" s="825"/>
      <c r="J64" s="750"/>
      <c r="K64" s="54"/>
      <c r="L64" s="817" t="s">
        <v>22</v>
      </c>
      <c r="M64" s="817" t="s">
        <v>23</v>
      </c>
      <c r="N64" s="63"/>
    </row>
    <row r="65" spans="1:14" ht="13.8" thickBot="1" x14ac:dyDescent="0.3">
      <c r="A65" s="63"/>
      <c r="B65" s="63"/>
      <c r="C65" s="63"/>
      <c r="D65" s="63"/>
      <c r="E65" s="818"/>
      <c r="F65" s="818"/>
      <c r="G65" s="54"/>
      <c r="H65" s="54"/>
      <c r="I65" s="54"/>
      <c r="J65" s="54"/>
      <c r="K65" s="54"/>
      <c r="L65" s="817"/>
      <c r="M65" s="817"/>
      <c r="N65" s="63"/>
    </row>
    <row r="66" spans="1:14" ht="13.8" thickBot="1" x14ac:dyDescent="0.3">
      <c r="A66" s="63"/>
      <c r="B66" s="814" t="s">
        <v>164</v>
      </c>
      <c r="C66" s="815"/>
      <c r="D66" s="816"/>
      <c r="E66" s="387">
        <f>'Eingabemaske Abrechnungen'!B37</f>
        <v>0</v>
      </c>
      <c r="F66" s="602">
        <v>0</v>
      </c>
      <c r="G66" s="402"/>
      <c r="H66" s="869"/>
      <c r="I66" s="869"/>
      <c r="J66" s="869"/>
      <c r="K66" s="869"/>
      <c r="L66" s="752"/>
      <c r="M66" s="752"/>
      <c r="N66" s="63"/>
    </row>
    <row r="67" spans="1:14" x14ac:dyDescent="0.25">
      <c r="A67" s="63"/>
      <c r="B67" s="863" t="s">
        <v>51</v>
      </c>
      <c r="C67" s="864"/>
      <c r="D67" s="865"/>
      <c r="E67" s="252">
        <f>'Eingabemaske Abrechnungen'!B39-'Eingabemaske Abrechnungen'!B40</f>
        <v>0</v>
      </c>
      <c r="F67" s="603">
        <v>0</v>
      </c>
      <c r="G67" s="402"/>
      <c r="H67" s="870" t="s">
        <v>51</v>
      </c>
      <c r="I67" s="871"/>
      <c r="J67" s="871"/>
      <c r="K67" s="872"/>
      <c r="L67" s="710">
        <f>'Eingabemaske Abrechnungen'!B44</f>
        <v>0</v>
      </c>
      <c r="M67" s="602">
        <v>0</v>
      </c>
      <c r="N67" s="63"/>
    </row>
    <row r="68" spans="1:14" ht="13.8" thickBot="1" x14ac:dyDescent="0.3">
      <c r="A68" s="63"/>
      <c r="B68" s="866" t="s">
        <v>52</v>
      </c>
      <c r="C68" s="867"/>
      <c r="D68" s="868"/>
      <c r="E68" s="24">
        <f>'Eingabemaske Abrechnungen'!B40</f>
        <v>0</v>
      </c>
      <c r="F68" s="604">
        <v>0</v>
      </c>
      <c r="G68" s="402"/>
      <c r="H68" s="873" t="s">
        <v>52</v>
      </c>
      <c r="I68" s="874"/>
      <c r="J68" s="874"/>
      <c r="K68" s="875"/>
      <c r="L68" s="751">
        <f>'Eingabemaske Abrechnungen'!B45</f>
        <v>0</v>
      </c>
      <c r="M68" s="604">
        <v>0</v>
      </c>
      <c r="N68" s="63"/>
    </row>
    <row r="69" spans="1:14" ht="13.8" thickBot="1" x14ac:dyDescent="0.3">
      <c r="A69" s="63"/>
      <c r="B69" s="819" t="s">
        <v>165</v>
      </c>
      <c r="C69" s="820"/>
      <c r="D69" s="821"/>
      <c r="E69" s="388">
        <f>ROUND(IF(C63&gt;0,(E67+E68)/$C$63,0),2)</f>
        <v>0</v>
      </c>
      <c r="F69" s="385">
        <f>ROUND(IF(C63&gt;0,(F67+F68)/$C$63,0),2)</f>
        <v>0</v>
      </c>
      <c r="G69" s="402"/>
      <c r="H69" s="876"/>
      <c r="I69" s="876"/>
      <c r="J69" s="876"/>
      <c r="K69" s="876"/>
      <c r="L69" s="750"/>
      <c r="M69" s="750"/>
      <c r="N69" s="63"/>
    </row>
    <row r="70" spans="1:14" x14ac:dyDescent="0.25">
      <c r="A70" s="63"/>
      <c r="B70" s="811" t="s">
        <v>311</v>
      </c>
      <c r="C70" s="812"/>
      <c r="D70" s="813"/>
      <c r="E70" s="389">
        <f>ROUND(E67*Referenzwerte!$B$30,2)+ROUND(E68*Referenzwerte!$B$31,2)</f>
        <v>0</v>
      </c>
      <c r="F70" s="386">
        <f>ROUND(F67*Referenzwerte!$B$30,2)+ROUND(F68*Referenzwerte!$B$31,2)</f>
        <v>0</v>
      </c>
      <c r="G70" s="402"/>
      <c r="H70" s="860"/>
      <c r="I70" s="860"/>
      <c r="J70" s="860"/>
      <c r="K70" s="860"/>
      <c r="L70" s="742"/>
      <c r="M70" s="753"/>
      <c r="N70" s="63"/>
    </row>
    <row r="71" spans="1:14" ht="13.8" thickBot="1" x14ac:dyDescent="0.3">
      <c r="A71" s="63"/>
      <c r="B71" s="808" t="s">
        <v>312</v>
      </c>
      <c r="C71" s="809"/>
      <c r="D71" s="810"/>
      <c r="E71" s="396">
        <v>0</v>
      </c>
      <c r="F71" s="623">
        <v>0</v>
      </c>
      <c r="G71" s="402"/>
      <c r="H71" s="860"/>
      <c r="I71" s="860"/>
      <c r="J71" s="860"/>
      <c r="K71" s="860"/>
      <c r="L71" s="742"/>
      <c r="M71" s="753"/>
      <c r="N71" s="63"/>
    </row>
    <row r="72" spans="1:14" x14ac:dyDescent="0.25">
      <c r="A72" s="63"/>
      <c r="B72" s="811" t="s">
        <v>265</v>
      </c>
      <c r="C72" s="812"/>
      <c r="D72" s="813"/>
      <c r="E72" s="389">
        <f>ROUND(IF(C63&gt;0,IF(C63&gt;100,0,IF(C63&lt;=50,E67*Referenzwerte!$B$37,(E67/C63)*(C63*Referenzwerte!$B$38+(C63-50)*(Referenzwerte!$B$39-Referenzwerte!$B$38)))),0),2)</f>
        <v>0</v>
      </c>
      <c r="F72" s="716">
        <f>ROUND(IF(C63&gt;0,IF(C63&gt;100,0,IF(C63&lt;=50,F67*Referenzwerte!$B$37,(F67/C63)*(C63*Referenzwerte!$B$38+(C63-50)*(Referenzwerte!$B$39-Referenzwerte!$B$38)))),0),2)</f>
        <v>0</v>
      </c>
      <c r="G72" s="54"/>
      <c r="H72" s="860"/>
      <c r="I72" s="860"/>
      <c r="J72" s="860"/>
      <c r="K72" s="860"/>
      <c r="L72" s="753"/>
      <c r="M72" s="753"/>
      <c r="N72" s="63"/>
    </row>
    <row r="73" spans="1:14" ht="13.8" thickBot="1" x14ac:dyDescent="0.3">
      <c r="A73" s="63"/>
      <c r="B73" s="808" t="s">
        <v>266</v>
      </c>
      <c r="C73" s="809"/>
      <c r="D73" s="810"/>
      <c r="E73" s="717">
        <f>ROUND(IF(C63&gt;0,IF(C63&gt;100,0,IF(C63&lt;=50,E68*Referenzwerte!$C$37,(E68/C63)*(C63*Referenzwerte!$C$38+(C63-50)*(Referenzwerte!$C$39-Referenzwerte!$C$38)))),0),2)</f>
        <v>0</v>
      </c>
      <c r="F73" s="623">
        <f>ROUND(IF(C63&gt;0,IF(C63&gt;100,0,IF(C63&lt;=50,F68*Referenzwerte!$C$37,(F68/C63)*(C63*Referenzwerte!$C$38+(C63-50)*(Referenzwerte!$C$39-Referenzwerte!$C$38)))),0),2)</f>
        <v>0</v>
      </c>
      <c r="G73" s="54"/>
      <c r="H73" s="860"/>
      <c r="I73" s="860"/>
      <c r="J73" s="860"/>
      <c r="K73" s="860"/>
      <c r="L73" s="753"/>
      <c r="M73" s="753"/>
      <c r="N73" s="63"/>
    </row>
    <row r="74" spans="1:14" ht="6" customHeight="1" x14ac:dyDescent="0.25">
      <c r="A74" s="63"/>
      <c r="B74" s="63"/>
      <c r="C74" s="54"/>
      <c r="D74" s="54"/>
      <c r="E74" s="54"/>
      <c r="F74" s="54"/>
      <c r="G74" s="54"/>
      <c r="H74" s="54"/>
      <c r="I74" s="54"/>
      <c r="J74" s="54"/>
      <c r="K74" s="54"/>
      <c r="L74" s="54"/>
      <c r="M74" s="63"/>
      <c r="N74" s="63"/>
    </row>
    <row r="75" spans="1:14" ht="6.75" customHeight="1" thickBot="1" x14ac:dyDescent="0.3">
      <c r="A75" s="63"/>
      <c r="B75" s="63"/>
      <c r="C75" s="54"/>
      <c r="D75" s="54"/>
      <c r="E75" s="54"/>
      <c r="F75" s="54"/>
      <c r="G75" s="54"/>
      <c r="H75" s="54"/>
      <c r="I75" s="54"/>
      <c r="J75" s="54"/>
      <c r="K75" s="54"/>
      <c r="L75" s="54"/>
      <c r="M75" s="63"/>
      <c r="N75" s="63"/>
    </row>
    <row r="76" spans="1:14" x14ac:dyDescent="0.25">
      <c r="A76" s="63"/>
      <c r="B76" s="822" t="s">
        <v>49</v>
      </c>
      <c r="C76" s="861" t="s">
        <v>21</v>
      </c>
      <c r="D76" s="862"/>
      <c r="E76" s="55"/>
      <c r="F76" s="55"/>
      <c r="G76" s="55"/>
      <c r="H76" s="115"/>
      <c r="I76" s="54"/>
      <c r="J76" s="54"/>
      <c r="K76" s="54"/>
      <c r="L76" s="54"/>
      <c r="M76" s="63"/>
      <c r="N76" s="63"/>
    </row>
    <row r="77" spans="1:14" ht="13.8" thickBot="1" x14ac:dyDescent="0.3">
      <c r="A77" s="63"/>
      <c r="B77" s="823"/>
      <c r="C77" s="390" t="s">
        <v>22</v>
      </c>
      <c r="D77" s="391" t="s">
        <v>23</v>
      </c>
      <c r="E77" s="54"/>
      <c r="F77" s="54"/>
      <c r="G77" s="54"/>
      <c r="H77" s="54"/>
      <c r="I77" s="54"/>
      <c r="J77" s="54"/>
      <c r="K77" s="54"/>
      <c r="L77" s="54"/>
      <c r="M77" s="63"/>
      <c r="N77" s="63"/>
    </row>
    <row r="78" spans="1:14" hidden="1" x14ac:dyDescent="0.25">
      <c r="A78" s="63"/>
      <c r="B78" s="235" t="str">
        <f>B12</f>
        <v>Gbde1</v>
      </c>
      <c r="C78" s="256"/>
      <c r="D78" s="253"/>
      <c r="E78" s="54"/>
      <c r="F78" s="54"/>
      <c r="G78" s="54"/>
      <c r="H78" s="54"/>
      <c r="I78" s="54"/>
      <c r="J78" s="54"/>
      <c r="K78" s="54"/>
      <c r="L78" s="54"/>
      <c r="M78" s="63"/>
      <c r="N78" s="63"/>
    </row>
    <row r="79" spans="1:14" hidden="1" x14ac:dyDescent="0.25">
      <c r="A79" s="63"/>
      <c r="B79" s="236" t="str">
        <f t="shared" ref="B79:B87" si="3">B13</f>
        <v>Gbde2</v>
      </c>
      <c r="C79" s="257"/>
      <c r="D79" s="210"/>
      <c r="E79" s="54"/>
      <c r="F79" s="54"/>
      <c r="G79" s="54"/>
      <c r="H79" s="54"/>
      <c r="I79" s="54"/>
      <c r="J79" s="54"/>
      <c r="K79" s="54"/>
      <c r="L79" s="54"/>
      <c r="M79" s="63"/>
      <c r="N79" s="63"/>
    </row>
    <row r="80" spans="1:14" hidden="1" x14ac:dyDescent="0.25">
      <c r="A80" s="63"/>
      <c r="B80" s="236" t="str">
        <f t="shared" si="3"/>
        <v>Gbde3</v>
      </c>
      <c r="C80" s="257"/>
      <c r="D80" s="210"/>
      <c r="E80" s="54"/>
      <c r="F80" s="54"/>
      <c r="G80" s="54"/>
      <c r="H80" s="54"/>
      <c r="I80" s="54"/>
      <c r="J80" s="54"/>
      <c r="K80" s="54"/>
      <c r="L80" s="54"/>
      <c r="M80" s="63"/>
      <c r="N80" s="63"/>
    </row>
    <row r="81" spans="1:14" hidden="1" x14ac:dyDescent="0.25">
      <c r="A81" s="63"/>
      <c r="B81" s="236" t="str">
        <f t="shared" si="3"/>
        <v>Gbde4</v>
      </c>
      <c r="C81" s="257"/>
      <c r="D81" s="210"/>
      <c r="E81" s="54"/>
      <c r="F81" s="54"/>
      <c r="G81" s="54"/>
      <c r="H81" s="54"/>
      <c r="I81" s="54"/>
      <c r="J81" s="54"/>
      <c r="K81" s="54"/>
      <c r="L81" s="54"/>
      <c r="M81" s="63"/>
      <c r="N81" s="63"/>
    </row>
    <row r="82" spans="1:14" hidden="1" x14ac:dyDescent="0.25">
      <c r="A82" s="63"/>
      <c r="B82" s="236" t="str">
        <f t="shared" si="3"/>
        <v>Gbde5</v>
      </c>
      <c r="C82" s="257"/>
      <c r="D82" s="210"/>
      <c r="E82" s="54"/>
      <c r="F82" s="54"/>
      <c r="G82" s="54"/>
      <c r="H82" s="54"/>
      <c r="I82" s="54"/>
      <c r="J82" s="54"/>
      <c r="K82" s="54"/>
      <c r="L82" s="54"/>
      <c r="M82" s="63"/>
      <c r="N82" s="63"/>
    </row>
    <row r="83" spans="1:14" hidden="1" x14ac:dyDescent="0.25">
      <c r="A83" s="63"/>
      <c r="B83" s="236" t="str">
        <f t="shared" si="3"/>
        <v>Gbde6</v>
      </c>
      <c r="C83" s="257"/>
      <c r="D83" s="210"/>
      <c r="E83" s="54"/>
      <c r="F83" s="54"/>
      <c r="G83" s="54"/>
      <c r="H83" s="54"/>
      <c r="I83" s="54"/>
      <c r="J83" s="54"/>
      <c r="K83" s="54"/>
      <c r="L83" s="54"/>
      <c r="M83" s="63"/>
      <c r="N83" s="63"/>
    </row>
    <row r="84" spans="1:14" hidden="1" x14ac:dyDescent="0.25">
      <c r="A84" s="63"/>
      <c r="B84" s="236" t="str">
        <f t="shared" si="3"/>
        <v>Gbde7</v>
      </c>
      <c r="C84" s="257"/>
      <c r="D84" s="210"/>
      <c r="E84" s="54"/>
      <c r="F84" s="54"/>
      <c r="G84" s="54"/>
      <c r="H84" s="54"/>
      <c r="I84" s="54"/>
      <c r="J84" s="54"/>
      <c r="K84" s="54"/>
      <c r="L84" s="54"/>
      <c r="M84" s="63"/>
      <c r="N84" s="63"/>
    </row>
    <row r="85" spans="1:14" hidden="1" x14ac:dyDescent="0.25">
      <c r="A85" s="63"/>
      <c r="B85" s="236" t="str">
        <f t="shared" si="3"/>
        <v>Gbde8</v>
      </c>
      <c r="C85" s="257"/>
      <c r="D85" s="210"/>
      <c r="E85" s="54"/>
      <c r="F85" s="54"/>
      <c r="G85" s="54"/>
      <c r="H85" s="54"/>
      <c r="I85" s="54"/>
      <c r="J85" s="54"/>
      <c r="K85" s="54"/>
      <c r="L85" s="54"/>
      <c r="M85" s="63"/>
      <c r="N85" s="63"/>
    </row>
    <row r="86" spans="1:14" hidden="1" x14ac:dyDescent="0.25">
      <c r="A86" s="63"/>
      <c r="B86" s="236" t="str">
        <f t="shared" si="3"/>
        <v>Gbde9</v>
      </c>
      <c r="C86" s="257"/>
      <c r="D86" s="210"/>
      <c r="E86" s="54"/>
      <c r="F86" s="54"/>
      <c r="G86" s="54"/>
      <c r="H86" s="54"/>
      <c r="I86" s="54"/>
      <c r="J86" s="54"/>
      <c r="K86" s="54"/>
      <c r="L86" s="54"/>
      <c r="M86" s="63"/>
      <c r="N86" s="63"/>
    </row>
    <row r="87" spans="1:14" ht="13.8" hidden="1" thickBot="1" x14ac:dyDescent="0.3">
      <c r="A87" s="63"/>
      <c r="B87" s="234" t="str">
        <f t="shared" si="3"/>
        <v>Gbde10</v>
      </c>
      <c r="C87" s="258"/>
      <c r="D87" s="213"/>
      <c r="E87" s="54"/>
      <c r="F87" s="54"/>
      <c r="G87" s="54"/>
      <c r="H87" s="54"/>
      <c r="I87" s="54"/>
      <c r="J87" s="54"/>
      <c r="K87" s="54"/>
      <c r="L87" s="54"/>
      <c r="M87" s="63"/>
      <c r="N87" s="63"/>
    </row>
    <row r="88" spans="1:14" ht="13.8" thickBot="1" x14ac:dyDescent="0.3">
      <c r="A88" s="63"/>
      <c r="B88" s="17" t="s">
        <v>2</v>
      </c>
      <c r="C88" s="215">
        <f>'Eingabemaske Abrechnungen'!B50</f>
        <v>0</v>
      </c>
      <c r="D88" s="605">
        <v>0</v>
      </c>
      <c r="E88" s="689" t="s">
        <v>269</v>
      </c>
      <c r="F88" s="54"/>
      <c r="G88" s="54"/>
      <c r="H88" s="54"/>
      <c r="I88" s="54"/>
      <c r="J88" s="54"/>
      <c r="K88" s="54"/>
      <c r="L88" s="54"/>
      <c r="M88" s="63"/>
      <c r="N88" s="63"/>
    </row>
    <row r="89" spans="1:14" ht="6.75" customHeight="1" thickBot="1" x14ac:dyDescent="0.3">
      <c r="A89" s="63"/>
      <c r="B89" s="63"/>
      <c r="C89" s="63"/>
      <c r="D89" s="63"/>
      <c r="E89" s="63"/>
      <c r="F89" s="63"/>
      <c r="G89" s="63"/>
      <c r="H89" s="63"/>
      <c r="I89" s="63"/>
      <c r="J89" s="63"/>
      <c r="K89" s="63"/>
      <c r="L89" s="63"/>
      <c r="M89" s="63"/>
      <c r="N89" s="63"/>
    </row>
    <row r="90" spans="1:14" ht="66" x14ac:dyDescent="0.25">
      <c r="A90" s="63"/>
      <c r="B90" s="593" t="s">
        <v>53</v>
      </c>
      <c r="C90" s="262" t="s">
        <v>296</v>
      </c>
      <c r="D90" s="262" t="s">
        <v>342</v>
      </c>
      <c r="E90" s="594" t="s">
        <v>297</v>
      </c>
      <c r="F90" s="63"/>
      <c r="G90" s="63"/>
      <c r="H90" s="63"/>
      <c r="I90" s="63"/>
      <c r="J90" s="63"/>
      <c r="K90" s="63"/>
      <c r="L90" s="63"/>
      <c r="M90" s="63"/>
      <c r="N90" s="63"/>
    </row>
    <row r="91" spans="1:14" ht="13.8" thickBot="1" x14ac:dyDescent="0.3">
      <c r="A91" s="63"/>
      <c r="B91" s="595" t="s">
        <v>2</v>
      </c>
      <c r="C91" s="638" t="e">
        <f>I26+K44+M59+C88</f>
        <v>#DIV/0!</v>
      </c>
      <c r="D91" s="596" t="e">
        <f>VLOOKUP(D7,'Verlauf Einspargarantie'!A5:B16,2,FALSE)</f>
        <v>#N/A</v>
      </c>
      <c r="E91" s="597" t="e">
        <f>C91-D91</f>
        <v>#DIV/0!</v>
      </c>
      <c r="F91" s="63"/>
      <c r="G91" s="63"/>
      <c r="H91" s="63"/>
      <c r="I91" s="63"/>
      <c r="J91" s="63"/>
      <c r="K91" s="63"/>
      <c r="L91" s="63"/>
      <c r="M91" s="63"/>
      <c r="N91" s="63"/>
    </row>
    <row r="92" spans="1:14" ht="7.5" customHeight="1" thickBot="1" x14ac:dyDescent="0.3">
      <c r="A92" s="63"/>
      <c r="B92" s="63"/>
      <c r="C92" s="63"/>
      <c r="D92" s="63"/>
      <c r="E92" s="63"/>
      <c r="F92" s="63"/>
      <c r="G92" s="63"/>
      <c r="H92" s="63"/>
      <c r="I92" s="63"/>
      <c r="J92" s="63"/>
      <c r="K92" s="63"/>
      <c r="L92" s="63"/>
      <c r="M92" s="63"/>
      <c r="N92" s="63"/>
    </row>
    <row r="93" spans="1:14" ht="40.5" customHeight="1" thickBot="1" x14ac:dyDescent="0.3">
      <c r="B93" s="688" t="s">
        <v>298</v>
      </c>
      <c r="C93" s="576" t="e">
        <f>ROUND(IF(E91&gt;0,'Verlauf Einspargarantie'!B18-E95+0.5*E91,'Verlauf Einspargarantie'!B18-E95),2)</f>
        <v>#DIV/0!</v>
      </c>
      <c r="D93" s="63"/>
      <c r="E93" s="792" t="s">
        <v>323</v>
      </c>
      <c r="F93" s="793"/>
      <c r="G93" s="739"/>
      <c r="H93" s="63"/>
      <c r="I93" s="440" t="s">
        <v>324</v>
      </c>
      <c r="J93" s="576" t="e">
        <f>C93-G93</f>
        <v>#DIV/0!</v>
      </c>
      <c r="K93" s="63"/>
      <c r="L93" s="63"/>
      <c r="M93" s="63"/>
      <c r="N93" s="63"/>
    </row>
    <row r="94" spans="1:14" ht="13.8" thickBot="1" x14ac:dyDescent="0.3">
      <c r="A94" s="63"/>
      <c r="B94" s="63"/>
      <c r="C94" s="63"/>
      <c r="D94" s="63"/>
      <c r="F94" s="63"/>
      <c r="G94" s="63"/>
      <c r="H94" s="63"/>
      <c r="I94" s="63"/>
      <c r="J94" s="63"/>
      <c r="K94" s="63"/>
      <c r="L94" s="63"/>
      <c r="M94" s="63"/>
      <c r="N94" s="63"/>
    </row>
    <row r="95" spans="1:14" ht="13.8" thickBot="1" x14ac:dyDescent="0.3">
      <c r="A95" s="63"/>
      <c r="B95" s="797" t="s">
        <v>299</v>
      </c>
      <c r="C95" s="795"/>
      <c r="D95" s="795"/>
      <c r="E95" s="598">
        <v>0</v>
      </c>
      <c r="F95" s="63"/>
      <c r="G95" s="63"/>
      <c r="H95" s="63"/>
      <c r="I95" s="63"/>
      <c r="J95" s="63"/>
      <c r="K95" s="63"/>
      <c r="L95" s="63"/>
      <c r="M95" s="63"/>
      <c r="N95" s="63"/>
    </row>
    <row r="96" spans="1:14" ht="12.75" customHeight="1" thickBot="1" x14ac:dyDescent="0.3">
      <c r="A96" s="63"/>
      <c r="B96" s="63"/>
      <c r="C96" s="63"/>
      <c r="D96" s="63"/>
      <c r="F96" s="63"/>
      <c r="G96" s="63"/>
      <c r="H96" s="63"/>
      <c r="I96" s="63"/>
      <c r="J96" s="63"/>
      <c r="K96" s="63"/>
      <c r="L96" s="63"/>
      <c r="M96" s="63"/>
      <c r="N96" s="63"/>
    </row>
    <row r="97" spans="1:14" ht="29.25" customHeight="1" thickBot="1" x14ac:dyDescent="0.3">
      <c r="A97" s="63"/>
      <c r="B97" s="794" t="s">
        <v>300</v>
      </c>
      <c r="C97" s="795"/>
      <c r="D97" s="796"/>
      <c r="E97" s="552" t="e">
        <f>IF(E91&gt;0,E95+0.5*E91,E95)</f>
        <v>#DIV/0!</v>
      </c>
      <c r="F97" s="63"/>
      <c r="G97" s="63"/>
      <c r="H97" s="63"/>
      <c r="I97" s="63"/>
      <c r="J97" s="63"/>
      <c r="K97" s="63"/>
      <c r="L97" s="63"/>
      <c r="M97" s="63"/>
      <c r="N97" s="63"/>
    </row>
    <row r="98" spans="1:14" x14ac:dyDescent="0.25">
      <c r="A98" s="63"/>
      <c r="B98" s="63"/>
      <c r="C98" s="63"/>
      <c r="D98" s="63"/>
      <c r="E98" s="63"/>
      <c r="F98" s="63"/>
      <c r="G98" s="63"/>
      <c r="H98" s="63"/>
      <c r="I98" s="63"/>
      <c r="J98" s="63"/>
      <c r="K98" s="63"/>
      <c r="L98" s="63"/>
      <c r="M98" s="63"/>
      <c r="N98" s="63"/>
    </row>
    <row r="99" spans="1:14" x14ac:dyDescent="0.25">
      <c r="A99" s="63"/>
      <c r="B99" s="63"/>
      <c r="C99" s="63"/>
      <c r="D99" s="63"/>
      <c r="E99" s="63"/>
      <c r="F99" s="63"/>
      <c r="G99" s="63"/>
      <c r="H99" s="63"/>
      <c r="I99" s="63"/>
      <c r="J99" s="63"/>
      <c r="K99" s="63"/>
      <c r="L99" s="63"/>
      <c r="M99" s="63"/>
      <c r="N99" s="63"/>
    </row>
    <row r="100" spans="1:14" x14ac:dyDescent="0.25">
      <c r="A100" s="63"/>
      <c r="B100" s="63"/>
      <c r="C100" s="63"/>
      <c r="D100" s="63"/>
      <c r="E100" s="63"/>
      <c r="F100" s="63"/>
      <c r="G100" s="63"/>
      <c r="H100" s="63"/>
      <c r="I100" s="63"/>
      <c r="J100" s="63"/>
      <c r="K100" s="63"/>
      <c r="L100" s="63"/>
      <c r="M100" s="63"/>
      <c r="N100" s="63"/>
    </row>
  </sheetData>
  <mergeCells count="52">
    <mergeCell ref="H71:K71"/>
    <mergeCell ref="C76:D76"/>
    <mergeCell ref="B67:D67"/>
    <mergeCell ref="B68:D68"/>
    <mergeCell ref="H66:K66"/>
    <mergeCell ref="H67:K67"/>
    <mergeCell ref="H68:K68"/>
    <mergeCell ref="H69:K69"/>
    <mergeCell ref="H70:K70"/>
    <mergeCell ref="B72:D72"/>
    <mergeCell ref="B73:D73"/>
    <mergeCell ref="H72:K72"/>
    <mergeCell ref="H73:K73"/>
    <mergeCell ref="D5:G5"/>
    <mergeCell ref="M47:N47"/>
    <mergeCell ref="C47:D47"/>
    <mergeCell ref="G47:H47"/>
    <mergeCell ref="E47:F47"/>
    <mergeCell ref="I47:J47"/>
    <mergeCell ref="K47:L47"/>
    <mergeCell ref="C10:D10"/>
    <mergeCell ref="E10:F10"/>
    <mergeCell ref="I10:J10"/>
    <mergeCell ref="G10:H10"/>
    <mergeCell ref="H63:I63"/>
    <mergeCell ref="H64:I64"/>
    <mergeCell ref="B9:B11"/>
    <mergeCell ref="C9:J9"/>
    <mergeCell ref="A12:A21"/>
    <mergeCell ref="I29:J29"/>
    <mergeCell ref="C29:D29"/>
    <mergeCell ref="E29:F29"/>
    <mergeCell ref="G29:H29"/>
    <mergeCell ref="A22:A24"/>
    <mergeCell ref="C28:L28"/>
    <mergeCell ref="L8:N26"/>
    <mergeCell ref="E93:F93"/>
    <mergeCell ref="B97:D97"/>
    <mergeCell ref="B95:D95"/>
    <mergeCell ref="B46:B48"/>
    <mergeCell ref="K29:L29"/>
    <mergeCell ref="B28:B30"/>
    <mergeCell ref="C46:N46"/>
    <mergeCell ref="B71:D71"/>
    <mergeCell ref="B70:D70"/>
    <mergeCell ref="B66:D66"/>
    <mergeCell ref="E64:E65"/>
    <mergeCell ref="F64:F65"/>
    <mergeCell ref="B69:D69"/>
    <mergeCell ref="L64:L65"/>
    <mergeCell ref="M64:M65"/>
    <mergeCell ref="B76:B77"/>
  </mergeCells>
  <phoneticPr fontId="3" type="noConversion"/>
  <conditionalFormatting sqref="C88">
    <cfRule type="cellIs" dxfId="9" priority="25" operator="greaterThanOrEqual">
      <formula>$D$88</formula>
    </cfRule>
    <cfRule type="cellIs" dxfId="8" priority="26" operator="lessThan">
      <formula>$D$88</formula>
    </cfRule>
  </conditionalFormatting>
  <conditionalFormatting sqref="C91">
    <cfRule type="cellIs" dxfId="7" priority="23" operator="greaterThanOrEqual">
      <formula>$D$91</formula>
    </cfRule>
    <cfRule type="cellIs" dxfId="6" priority="24" operator="lessThan">
      <formula>$D$91</formula>
    </cfRule>
  </conditionalFormatting>
  <conditionalFormatting sqref="I26">
    <cfRule type="cellIs" dxfId="5" priority="29" operator="greaterThanOrEqual">
      <formula>$J$26</formula>
    </cfRule>
    <cfRule type="cellIs" dxfId="4" priority="30" operator="lessThan">
      <formula>$J$26</formula>
    </cfRule>
  </conditionalFormatting>
  <conditionalFormatting sqref="K44">
    <cfRule type="cellIs" dxfId="3" priority="1" operator="lessThan">
      <formula>$L$44</formula>
    </cfRule>
    <cfRule type="cellIs" dxfId="2" priority="2" operator="greaterThanOrEqual">
      <formula>$L$44</formula>
    </cfRule>
  </conditionalFormatting>
  <conditionalFormatting sqref="M59">
    <cfRule type="cellIs" dxfId="1" priority="31" operator="greaterThanOrEqual">
      <formula>$N$59</formula>
    </cfRule>
    <cfRule type="cellIs" dxfId="0" priority="32" operator="lessThan">
      <formula>$N$59</formula>
    </cfRule>
  </conditionalFormatting>
  <pageMargins left="0.78740157480314965" right="0.78740157480314965" top="0.98425196850393704" bottom="0.98425196850393704" header="0.51181102362204722" footer="0.51181102362204722"/>
  <pageSetup paperSize="9" scale="73" fitToHeight="0" orientation="landscape" r:id="rId1"/>
  <headerFooter alignWithMargins="0">
    <oddFooter>&amp;LSeite &amp;P von &amp;N&amp;RLeitfaden Contracting der Bayerischen Staatlichen Hochbauverwaltung, Stand: Oktober/2025</oddFooter>
  </headerFooter>
  <rowBreaks count="1" manualBreakCount="1">
    <brk id="45" max="13" man="1"/>
  </rowBreak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theme="6" tint="0.39997558519241921"/>
    <pageSetUpPr fitToPage="1"/>
  </sheetPr>
  <dimension ref="A1:T76"/>
  <sheetViews>
    <sheetView view="pageBreakPreview" topLeftCell="A36" zoomScale="85" zoomScaleNormal="85" zoomScaleSheetLayoutView="85" zoomScalePageLayoutView="70" workbookViewId="0">
      <selection activeCell="B4" sqref="B4"/>
    </sheetView>
  </sheetViews>
  <sheetFormatPr baseColWidth="10" defaultColWidth="12" defaultRowHeight="13.2" x14ac:dyDescent="0.25"/>
  <cols>
    <col min="1" max="1" width="5.109375" style="171" customWidth="1"/>
    <col min="2" max="2" width="40" style="119" customWidth="1"/>
    <col min="3" max="3" width="22.6640625" style="119" customWidth="1"/>
    <col min="4" max="4" width="20.5546875" style="119" customWidth="1"/>
    <col min="5" max="5" width="19.6640625" style="119" customWidth="1"/>
    <col min="6" max="6" width="12.44140625" style="119" customWidth="1"/>
    <col min="7" max="7" width="17.5546875" style="119" customWidth="1"/>
    <col min="8" max="8" width="15.88671875" style="119" customWidth="1"/>
    <col min="9" max="9" width="24.109375" style="119" customWidth="1"/>
    <col min="10" max="10" width="19.5546875" style="120" customWidth="1"/>
    <col min="11" max="11" width="17.6640625" style="120" customWidth="1"/>
    <col min="12" max="16384" width="12" style="120"/>
  </cols>
  <sheetData>
    <row r="1" spans="1:8" x14ac:dyDescent="0.25">
      <c r="A1" s="117"/>
      <c r="B1" s="50" t="s">
        <v>59</v>
      </c>
      <c r="C1" s="118"/>
      <c r="D1" s="118"/>
      <c r="E1" s="118"/>
      <c r="F1" s="118"/>
      <c r="G1" s="118"/>
    </row>
    <row r="2" spans="1:8" x14ac:dyDescent="0.25">
      <c r="A2" s="117"/>
      <c r="B2" s="118"/>
      <c r="C2" s="118"/>
      <c r="D2" s="118"/>
      <c r="E2" s="118"/>
      <c r="F2" s="118"/>
      <c r="G2" s="118"/>
    </row>
    <row r="3" spans="1:8" x14ac:dyDescent="0.25">
      <c r="A3" s="117"/>
      <c r="B3" s="51" t="s">
        <v>138</v>
      </c>
      <c r="C3" s="118"/>
      <c r="D3" s="118"/>
      <c r="E3" s="118"/>
      <c r="F3" s="118"/>
      <c r="G3" s="118"/>
    </row>
    <row r="4" spans="1:8" s="122" customFormat="1" ht="15" customHeight="1" x14ac:dyDescent="0.25">
      <c r="A4" s="57"/>
      <c r="B4" s="121"/>
      <c r="C4" s="57"/>
      <c r="D4" s="57"/>
      <c r="E4" s="57"/>
      <c r="F4" s="57"/>
      <c r="G4" s="57"/>
      <c r="H4" s="119"/>
    </row>
    <row r="5" spans="1:8" s="122" customFormat="1" ht="16.5" customHeight="1" x14ac:dyDescent="0.25">
      <c r="A5" s="57"/>
      <c r="B5" s="48" t="s">
        <v>0</v>
      </c>
      <c r="C5" s="847" t="str">
        <f>Referenzwerte!C5</f>
        <v>Musterliegenschaft</v>
      </c>
      <c r="D5" s="848"/>
      <c r="E5" s="848"/>
      <c r="F5" s="849"/>
      <c r="G5" s="118"/>
    </row>
    <row r="6" spans="1:8" s="122" customFormat="1" ht="17.399999999999999" x14ac:dyDescent="0.3">
      <c r="A6" s="57"/>
      <c r="B6" s="52"/>
      <c r="C6" s="63"/>
      <c r="D6" s="63"/>
      <c r="E6" s="63"/>
      <c r="F6" s="63"/>
      <c r="G6" s="118"/>
    </row>
    <row r="7" spans="1:8" s="122" customFormat="1" ht="18" customHeight="1" x14ac:dyDescent="0.25">
      <c r="A7" s="57"/>
      <c r="B7" s="48" t="s">
        <v>36</v>
      </c>
      <c r="C7" s="229">
        <f>'Eingabemaske Abrechnungen'!B7</f>
        <v>2025</v>
      </c>
      <c r="D7" s="63"/>
      <c r="E7" s="63"/>
      <c r="F7" s="63"/>
      <c r="G7" s="118"/>
    </row>
    <row r="8" spans="1:8" s="122" customFormat="1" ht="15.75" customHeight="1" x14ac:dyDescent="0.25">
      <c r="A8" s="57"/>
      <c r="B8" s="123"/>
      <c r="C8" s="124"/>
      <c r="D8" s="118"/>
      <c r="E8" s="118"/>
      <c r="F8" s="118"/>
      <c r="G8" s="118"/>
      <c r="H8" s="119"/>
    </row>
    <row r="9" spans="1:8" s="122" customFormat="1" ht="21" x14ac:dyDescent="0.25">
      <c r="A9" s="57"/>
      <c r="B9" s="306" t="str">
        <f>Referenzwerte!A11</f>
        <v>z.B. Erdgas</v>
      </c>
      <c r="C9" s="125" t="s">
        <v>141</v>
      </c>
      <c r="D9" s="118"/>
      <c r="E9" s="118"/>
      <c r="F9" s="118"/>
      <c r="G9" s="118"/>
      <c r="H9" s="119"/>
    </row>
    <row r="10" spans="1:8" s="122" customFormat="1" ht="6.75" customHeight="1" x14ac:dyDescent="0.25">
      <c r="A10" s="57"/>
      <c r="B10" s="125"/>
      <c r="C10" s="125"/>
      <c r="D10" s="118"/>
      <c r="E10" s="118"/>
      <c r="F10" s="118"/>
      <c r="G10" s="118"/>
      <c r="H10" s="119"/>
    </row>
    <row r="11" spans="1:8" s="122" customFormat="1" x14ac:dyDescent="0.25">
      <c r="A11" s="57"/>
      <c r="B11" s="721" t="s">
        <v>293</v>
      </c>
      <c r="C11" s="722"/>
      <c r="D11" s="74"/>
      <c r="E11" s="118"/>
      <c r="F11" s="118"/>
      <c r="G11" s="118"/>
      <c r="H11" s="119"/>
    </row>
    <row r="12" spans="1:8" s="122" customFormat="1" x14ac:dyDescent="0.25">
      <c r="A12" s="57"/>
      <c r="B12" s="723" t="s">
        <v>278</v>
      </c>
      <c r="C12" s="724">
        <f>Referenzwerte!B11</f>
        <v>0</v>
      </c>
      <c r="D12" s="725" t="s">
        <v>277</v>
      </c>
      <c r="E12" s="118"/>
      <c r="F12" s="118"/>
      <c r="G12" s="118"/>
      <c r="H12" s="119"/>
    </row>
    <row r="13" spans="1:8" s="122" customFormat="1" x14ac:dyDescent="0.25">
      <c r="A13" s="57"/>
      <c r="B13" s="723" t="s">
        <v>38</v>
      </c>
      <c r="C13" s="724">
        <f>Referenzwerte!C11</f>
        <v>0</v>
      </c>
      <c r="D13" s="725" t="s">
        <v>279</v>
      </c>
      <c r="E13" s="118"/>
      <c r="F13" s="118"/>
      <c r="G13" s="118"/>
      <c r="H13" s="119"/>
    </row>
    <row r="14" spans="1:8" s="122" customFormat="1" ht="21.6" thickBot="1" x14ac:dyDescent="0.3">
      <c r="A14" s="57"/>
      <c r="B14" s="125"/>
      <c r="C14" s="125"/>
      <c r="D14" s="118"/>
      <c r="E14" s="118"/>
      <c r="F14" s="118"/>
      <c r="G14" s="118"/>
      <c r="H14" s="119"/>
    </row>
    <row r="15" spans="1:8" s="122" customFormat="1" ht="40.200000000000003" thickBot="1" x14ac:dyDescent="0.3">
      <c r="A15" s="57"/>
      <c r="B15" s="5" t="s">
        <v>43</v>
      </c>
      <c r="C15" s="6" t="s">
        <v>98</v>
      </c>
      <c r="D15" s="7" t="s">
        <v>19</v>
      </c>
      <c r="E15" s="121"/>
      <c r="F15" s="121"/>
      <c r="G15" s="121"/>
    </row>
    <row r="16" spans="1:8" s="122" customFormat="1" ht="13.8" thickBot="1" x14ac:dyDescent="0.3">
      <c r="A16" s="57"/>
      <c r="B16" s="110">
        <f>'Baseline Wärme'!D21</f>
        <v>0</v>
      </c>
      <c r="C16" s="449" t="e">
        <f>Witterungsbereinigung!B28</f>
        <v>#DIV/0!</v>
      </c>
      <c r="D16" s="127" t="e">
        <f>B16-C16</f>
        <v>#DIV/0!</v>
      </c>
      <c r="E16" s="729" t="e">
        <f>ROUND(D16*C12,2)</f>
        <v>#DIV/0!</v>
      </c>
      <c r="F16" s="121"/>
      <c r="G16" s="121"/>
      <c r="H16" s="119"/>
    </row>
    <row r="17" spans="1:8" s="122" customFormat="1" ht="14.25" customHeight="1" thickBot="1" x14ac:dyDescent="0.3">
      <c r="A17" s="57"/>
      <c r="B17" s="128"/>
      <c r="C17" s="118"/>
      <c r="D17" s="118"/>
      <c r="E17" s="118"/>
      <c r="F17" s="118"/>
      <c r="G17" s="118"/>
      <c r="H17" s="119"/>
    </row>
    <row r="18" spans="1:8" s="122" customFormat="1" ht="44.4" thickBot="1" x14ac:dyDescent="0.3">
      <c r="A18" s="57"/>
      <c r="B18" s="5" t="s">
        <v>55</v>
      </c>
      <c r="C18" s="6" t="s">
        <v>17</v>
      </c>
      <c r="D18" s="7" t="s">
        <v>18</v>
      </c>
      <c r="E18" s="118"/>
      <c r="F18" s="118"/>
      <c r="G18" s="118"/>
      <c r="H18" s="119"/>
    </row>
    <row r="19" spans="1:8" s="122" customFormat="1" ht="14.25" customHeight="1" thickBot="1" x14ac:dyDescent="0.3">
      <c r="A19" s="57"/>
      <c r="B19" s="129">
        <f>'Baseline Wärme'!D28</f>
        <v>0</v>
      </c>
      <c r="C19" s="126">
        <f>'Eingabemaske Abrechnungen'!B17</f>
        <v>0</v>
      </c>
      <c r="D19" s="127">
        <f>B19-C19</f>
        <v>0</v>
      </c>
      <c r="E19" s="729">
        <f>ROUND(D19*C13,2)</f>
        <v>0</v>
      </c>
      <c r="F19" s="118"/>
      <c r="G19" s="118"/>
      <c r="H19" s="119"/>
    </row>
    <row r="20" spans="1:8" s="122" customFormat="1" ht="15.75" customHeight="1" x14ac:dyDescent="0.25">
      <c r="A20" s="57"/>
      <c r="B20" s="128"/>
      <c r="C20" s="118"/>
      <c r="D20" s="118"/>
      <c r="E20" s="118"/>
      <c r="F20" s="118"/>
      <c r="G20" s="118"/>
      <c r="H20" s="119"/>
    </row>
    <row r="21" spans="1:8" s="122" customFormat="1" ht="21" customHeight="1" x14ac:dyDescent="0.25">
      <c r="A21" s="57"/>
      <c r="B21" s="128"/>
      <c r="C21" s="118"/>
      <c r="D21" s="118"/>
      <c r="E21" s="118"/>
      <c r="F21" s="118"/>
      <c r="G21" s="118"/>
      <c r="H21" s="119"/>
    </row>
    <row r="22" spans="1:8" s="122" customFormat="1" ht="21" x14ac:dyDescent="0.25">
      <c r="A22" s="57"/>
      <c r="B22" s="306" t="str">
        <f>Referenzwerte!A12</f>
        <v>z.B. Fernwärme</v>
      </c>
      <c r="C22" s="125" t="s">
        <v>141</v>
      </c>
      <c r="D22" s="118"/>
      <c r="E22" s="118"/>
      <c r="F22" s="118"/>
      <c r="G22" s="118"/>
      <c r="H22" s="119"/>
    </row>
    <row r="23" spans="1:8" s="122" customFormat="1" ht="5.25" customHeight="1" x14ac:dyDescent="0.25">
      <c r="A23" s="57"/>
      <c r="B23" s="125"/>
      <c r="C23" s="125"/>
      <c r="D23" s="118"/>
      <c r="E23" s="118"/>
      <c r="F23" s="118"/>
      <c r="G23" s="118"/>
      <c r="H23" s="119"/>
    </row>
    <row r="24" spans="1:8" s="122" customFormat="1" x14ac:dyDescent="0.25">
      <c r="A24" s="57"/>
      <c r="B24" s="721" t="s">
        <v>293</v>
      </c>
      <c r="C24" s="722"/>
      <c r="D24" s="74"/>
      <c r="E24" s="118"/>
      <c r="F24" s="118"/>
      <c r="G24" s="118"/>
      <c r="H24" s="119"/>
    </row>
    <row r="25" spans="1:8" s="122" customFormat="1" x14ac:dyDescent="0.25">
      <c r="A25" s="57"/>
      <c r="B25" s="723" t="s">
        <v>278</v>
      </c>
      <c r="C25" s="724">
        <f>Referenzwerte!B12</f>
        <v>0</v>
      </c>
      <c r="D25" s="725" t="s">
        <v>277</v>
      </c>
      <c r="E25" s="118"/>
      <c r="F25" s="118"/>
      <c r="G25" s="118"/>
      <c r="H25" s="119"/>
    </row>
    <row r="26" spans="1:8" s="122" customFormat="1" x14ac:dyDescent="0.25">
      <c r="A26" s="57"/>
      <c r="B26" s="723" t="s">
        <v>38</v>
      </c>
      <c r="C26" s="724">
        <f>Referenzwerte!C12</f>
        <v>0</v>
      </c>
      <c r="D26" s="725" t="s">
        <v>279</v>
      </c>
      <c r="E26" s="118"/>
      <c r="F26" s="118"/>
      <c r="G26" s="118"/>
      <c r="H26" s="119"/>
    </row>
    <row r="27" spans="1:8" s="122" customFormat="1" ht="21.6" thickBot="1" x14ac:dyDescent="0.3">
      <c r="A27" s="57"/>
      <c r="B27" s="125"/>
      <c r="C27" s="125"/>
      <c r="D27" s="118"/>
      <c r="E27" s="118"/>
      <c r="F27" s="118"/>
      <c r="G27" s="118"/>
      <c r="H27" s="119"/>
    </row>
    <row r="28" spans="1:8" s="122" customFormat="1" ht="40.200000000000003" thickBot="1" x14ac:dyDescent="0.3">
      <c r="A28" s="57"/>
      <c r="B28" s="5" t="s">
        <v>43</v>
      </c>
      <c r="C28" s="6" t="s">
        <v>98</v>
      </c>
      <c r="D28" s="7" t="s">
        <v>19</v>
      </c>
      <c r="E28" s="121"/>
      <c r="F28" s="121"/>
      <c r="G28" s="121"/>
      <c r="H28" s="119"/>
    </row>
    <row r="29" spans="1:8" s="122" customFormat="1" ht="13.8" thickBot="1" x14ac:dyDescent="0.3">
      <c r="A29" s="57"/>
      <c r="B29" s="110">
        <f>'Baseline Wärme'!D43</f>
        <v>0</v>
      </c>
      <c r="C29" s="449" t="e">
        <f>Witterungsbereinigung!C28</f>
        <v>#DIV/0!</v>
      </c>
      <c r="D29" s="127" t="e">
        <f>B29-C29</f>
        <v>#DIV/0!</v>
      </c>
      <c r="E29" s="729" t="e">
        <f>ROUND(D29*C25,2)</f>
        <v>#DIV/0!</v>
      </c>
      <c r="F29" s="121"/>
      <c r="G29" s="121"/>
      <c r="H29" s="119"/>
    </row>
    <row r="30" spans="1:8" s="122" customFormat="1" ht="13.8" thickBot="1" x14ac:dyDescent="0.3">
      <c r="A30" s="57"/>
      <c r="B30" s="57"/>
      <c r="C30" s="118"/>
      <c r="D30" s="118"/>
      <c r="E30" s="118"/>
      <c r="F30" s="118"/>
      <c r="G30" s="118"/>
      <c r="H30" s="119"/>
    </row>
    <row r="31" spans="1:8" s="122" customFormat="1" ht="44.4" thickBot="1" x14ac:dyDescent="0.3">
      <c r="A31" s="57"/>
      <c r="B31" s="5" t="s">
        <v>285</v>
      </c>
      <c r="C31" s="6" t="s">
        <v>282</v>
      </c>
      <c r="D31" s="7" t="s">
        <v>284</v>
      </c>
      <c r="E31" s="118"/>
      <c r="F31" s="118"/>
      <c r="G31" s="118"/>
      <c r="H31" s="119"/>
    </row>
    <row r="32" spans="1:8" s="122" customFormat="1" ht="13.8" thickBot="1" x14ac:dyDescent="0.3">
      <c r="A32" s="57"/>
      <c r="B32" s="129">
        <f>'Baseline Wärme'!D50</f>
        <v>0</v>
      </c>
      <c r="C32" s="126">
        <f>'Eingabemaske Abrechnungen'!C17</f>
        <v>0</v>
      </c>
      <c r="D32" s="127">
        <f>B32-C32</f>
        <v>0</v>
      </c>
      <c r="E32" s="729">
        <f>ROUND(D32*C26,2)</f>
        <v>0</v>
      </c>
      <c r="F32" s="118"/>
      <c r="G32" s="118"/>
      <c r="H32" s="119"/>
    </row>
    <row r="33" spans="1:13" s="122" customFormat="1" x14ac:dyDescent="0.25">
      <c r="A33" s="57"/>
      <c r="B33" s="57"/>
      <c r="C33" s="118"/>
      <c r="D33" s="118"/>
      <c r="E33" s="118"/>
      <c r="F33" s="118"/>
      <c r="G33" s="118"/>
      <c r="H33" s="119"/>
    </row>
    <row r="34" spans="1:13" s="122" customFormat="1" ht="12" customHeight="1" x14ac:dyDescent="0.25">
      <c r="A34" s="57"/>
      <c r="B34" s="128"/>
      <c r="C34" s="118"/>
      <c r="D34" s="118"/>
      <c r="E34" s="118"/>
      <c r="F34" s="118"/>
      <c r="G34" s="118"/>
      <c r="H34" s="119"/>
    </row>
    <row r="35" spans="1:13" s="122" customFormat="1" ht="21.6" thickBot="1" x14ac:dyDescent="0.3">
      <c r="A35" s="57"/>
      <c r="B35" s="125" t="s">
        <v>99</v>
      </c>
      <c r="C35" s="118"/>
      <c r="D35" s="118"/>
      <c r="E35" s="118"/>
      <c r="F35" s="118"/>
      <c r="G35" s="118"/>
      <c r="H35" s="119"/>
    </row>
    <row r="36" spans="1:13" s="122" customFormat="1" ht="60.75" customHeight="1" x14ac:dyDescent="0.25">
      <c r="A36" s="57"/>
      <c r="B36" s="16" t="s">
        <v>37</v>
      </c>
      <c r="C36" s="15" t="s">
        <v>41</v>
      </c>
      <c r="D36" s="6" t="s">
        <v>100</v>
      </c>
      <c r="E36" s="7" t="s">
        <v>42</v>
      </c>
      <c r="F36" s="879"/>
      <c r="G36" s="880"/>
      <c r="H36" s="119"/>
      <c r="I36" s="119"/>
    </row>
    <row r="37" spans="1:13" s="122" customFormat="1" ht="17.25" customHeight="1" x14ac:dyDescent="0.25">
      <c r="A37" s="881" t="s">
        <v>44</v>
      </c>
      <c r="B37" s="238" t="str">
        <f>'SOLL-IST-Vgl'!B12</f>
        <v>Gbde1</v>
      </c>
      <c r="C37" s="131"/>
      <c r="D37" s="131"/>
      <c r="E37" s="132">
        <f>C37-D37</f>
        <v>0</v>
      </c>
      <c r="F37" s="133"/>
      <c r="G37" s="57"/>
      <c r="H37" s="119"/>
      <c r="I37" s="134"/>
      <c r="J37" s="134"/>
      <c r="K37" s="134"/>
      <c r="L37" s="134"/>
      <c r="M37" s="134"/>
    </row>
    <row r="38" spans="1:13" s="122" customFormat="1" ht="17.25" customHeight="1" x14ac:dyDescent="0.25">
      <c r="A38" s="882"/>
      <c r="B38" s="237" t="str">
        <f>'SOLL-IST-Vgl'!B13</f>
        <v>Gbde2</v>
      </c>
      <c r="C38" s="135"/>
      <c r="D38" s="135"/>
      <c r="E38" s="136">
        <f t="shared" ref="E38:E46" si="0">C38-D38</f>
        <v>0</v>
      </c>
      <c r="F38" s="133"/>
      <c r="G38" s="57"/>
      <c r="H38" s="119"/>
      <c r="I38" s="134"/>
      <c r="J38" s="134"/>
      <c r="K38" s="134"/>
      <c r="L38" s="134"/>
      <c r="M38" s="134"/>
    </row>
    <row r="39" spans="1:13" s="122" customFormat="1" ht="17.25" customHeight="1" x14ac:dyDescent="0.25">
      <c r="A39" s="882"/>
      <c r="B39" s="237" t="str">
        <f>'SOLL-IST-Vgl'!B14</f>
        <v>Gbde3</v>
      </c>
      <c r="C39" s="135"/>
      <c r="D39" s="137"/>
      <c r="E39" s="138">
        <f t="shared" si="0"/>
        <v>0</v>
      </c>
      <c r="F39" s="133"/>
      <c r="G39" s="57"/>
      <c r="H39" s="119"/>
      <c r="I39" s="134"/>
      <c r="J39" s="134"/>
      <c r="K39" s="134"/>
      <c r="L39" s="134"/>
      <c r="M39" s="134"/>
    </row>
    <row r="40" spans="1:13" s="122" customFormat="1" ht="17.25" customHeight="1" x14ac:dyDescent="0.25">
      <c r="A40" s="882"/>
      <c r="B40" s="237" t="str">
        <f>'SOLL-IST-Vgl'!B15</f>
        <v>Gbde4</v>
      </c>
      <c r="C40" s="135"/>
      <c r="D40" s="137"/>
      <c r="E40" s="138">
        <f t="shared" si="0"/>
        <v>0</v>
      </c>
      <c r="F40" s="133"/>
      <c r="G40" s="57"/>
      <c r="H40" s="119"/>
      <c r="I40" s="134"/>
      <c r="J40" s="134"/>
      <c r="K40" s="134"/>
      <c r="L40" s="134"/>
      <c r="M40" s="134"/>
    </row>
    <row r="41" spans="1:13" s="122" customFormat="1" ht="17.25" customHeight="1" x14ac:dyDescent="0.25">
      <c r="A41" s="882"/>
      <c r="B41" s="109" t="str">
        <f>'SOLL-IST-Vgl'!B16</f>
        <v>Gbde5</v>
      </c>
      <c r="C41" s="137"/>
      <c r="D41" s="137"/>
      <c r="E41" s="138">
        <f t="shared" si="0"/>
        <v>0</v>
      </c>
      <c r="F41" s="133"/>
      <c r="G41" s="57"/>
      <c r="H41" s="119"/>
      <c r="I41" s="134"/>
      <c r="J41" s="134"/>
      <c r="K41" s="134"/>
      <c r="L41" s="134"/>
      <c r="M41" s="134"/>
    </row>
    <row r="42" spans="1:13" s="122" customFormat="1" ht="17.25" customHeight="1" x14ac:dyDescent="0.25">
      <c r="A42" s="882"/>
      <c r="B42" s="237" t="str">
        <f>'SOLL-IST-Vgl'!B17</f>
        <v>Gbde6</v>
      </c>
      <c r="C42" s="140"/>
      <c r="D42" s="141"/>
      <c r="E42" s="142">
        <f t="shared" si="0"/>
        <v>0</v>
      </c>
      <c r="F42" s="133"/>
      <c r="G42" s="57"/>
      <c r="H42" s="119"/>
      <c r="I42" s="134"/>
      <c r="J42" s="134"/>
      <c r="K42" s="134"/>
      <c r="L42" s="134"/>
      <c r="M42" s="134"/>
    </row>
    <row r="43" spans="1:13" s="122" customFormat="1" ht="17.25" customHeight="1" x14ac:dyDescent="0.25">
      <c r="A43" s="882"/>
      <c r="B43" s="237" t="str">
        <f>'SOLL-IST-Vgl'!B18</f>
        <v>Gbde7</v>
      </c>
      <c r="C43" s="140"/>
      <c r="D43" s="141"/>
      <c r="E43" s="142">
        <f t="shared" si="0"/>
        <v>0</v>
      </c>
      <c r="F43" s="133"/>
      <c r="G43" s="57"/>
      <c r="H43" s="119"/>
      <c r="I43" s="134"/>
      <c r="J43" s="134"/>
      <c r="K43" s="134"/>
      <c r="L43" s="134"/>
      <c r="M43" s="134"/>
    </row>
    <row r="44" spans="1:13" s="122" customFormat="1" ht="17.25" customHeight="1" x14ac:dyDescent="0.25">
      <c r="A44" s="882"/>
      <c r="B44" s="237" t="str">
        <f>'SOLL-IST-Vgl'!B19</f>
        <v>Gbde8</v>
      </c>
      <c r="C44" s="140"/>
      <c r="D44" s="141"/>
      <c r="E44" s="142">
        <f t="shared" si="0"/>
        <v>0</v>
      </c>
      <c r="F44" s="133"/>
      <c r="G44" s="57"/>
      <c r="H44" s="119"/>
      <c r="I44" s="134"/>
      <c r="J44" s="134"/>
      <c r="K44" s="134"/>
      <c r="L44" s="134"/>
      <c r="M44" s="134"/>
    </row>
    <row r="45" spans="1:13" s="122" customFormat="1" ht="17.25" customHeight="1" x14ac:dyDescent="0.25">
      <c r="A45" s="882"/>
      <c r="B45" s="237" t="str">
        <f>'SOLL-IST-Vgl'!B20</f>
        <v>Gbde9</v>
      </c>
      <c r="C45" s="140"/>
      <c r="D45" s="141"/>
      <c r="E45" s="142">
        <f t="shared" si="0"/>
        <v>0</v>
      </c>
      <c r="F45" s="133"/>
      <c r="G45" s="57"/>
      <c r="H45" s="119"/>
      <c r="I45" s="134"/>
      <c r="J45" s="134"/>
      <c r="K45" s="134"/>
      <c r="L45" s="134"/>
      <c r="M45" s="134"/>
    </row>
    <row r="46" spans="1:13" s="122" customFormat="1" ht="17.25" customHeight="1" thickBot="1" x14ac:dyDescent="0.3">
      <c r="A46" s="882"/>
      <c r="B46" s="110" t="str">
        <f>'SOLL-IST-Vgl'!B21</f>
        <v>Gbde10</v>
      </c>
      <c r="C46" s="144"/>
      <c r="D46" s="145"/>
      <c r="E46" s="146">
        <f t="shared" si="0"/>
        <v>0</v>
      </c>
      <c r="F46" s="133"/>
      <c r="G46" s="57"/>
      <c r="H46" s="119"/>
      <c r="I46" s="147"/>
      <c r="J46" s="134"/>
      <c r="K46" s="134"/>
      <c r="L46" s="134"/>
      <c r="M46" s="134"/>
    </row>
    <row r="47" spans="1:13" s="122" customFormat="1" ht="17.25" customHeight="1" x14ac:dyDescent="0.25">
      <c r="A47" s="883"/>
      <c r="B47" s="148" t="s">
        <v>39</v>
      </c>
      <c r="C47" s="275">
        <f>SUM(C37:C46)</f>
        <v>0</v>
      </c>
      <c r="D47" s="275">
        <f>SUM(D37:D46)</f>
        <v>0</v>
      </c>
      <c r="E47" s="149">
        <f>C47-D47</f>
        <v>0</v>
      </c>
      <c r="F47" s="133"/>
      <c r="G47" s="57"/>
      <c r="H47" s="119"/>
      <c r="I47" s="134"/>
      <c r="J47" s="134"/>
      <c r="K47" s="134"/>
      <c r="L47" s="134"/>
      <c r="M47" s="134"/>
    </row>
    <row r="48" spans="1:13" s="122" customFormat="1" ht="17.25" customHeight="1" x14ac:dyDescent="0.25">
      <c r="A48" s="58"/>
      <c r="B48" s="139" t="s">
        <v>40</v>
      </c>
      <c r="C48" s="150">
        <v>0.75</v>
      </c>
      <c r="D48" s="150">
        <v>0.75</v>
      </c>
      <c r="E48" s="151">
        <v>0.75</v>
      </c>
      <c r="F48" s="57"/>
      <c r="G48" s="118"/>
      <c r="H48" s="134"/>
      <c r="I48" s="134"/>
      <c r="J48" s="134"/>
      <c r="K48" s="134"/>
      <c r="L48" s="134"/>
    </row>
    <row r="49" spans="1:20" s="122" customFormat="1" ht="17.25" customHeight="1" thickBot="1" x14ac:dyDescent="0.3">
      <c r="A49" s="884" t="s">
        <v>156</v>
      </c>
      <c r="B49" s="152" t="s">
        <v>67</v>
      </c>
      <c r="C49" s="296">
        <f>C50</f>
        <v>0</v>
      </c>
      <c r="D49" s="297" t="e">
        <f>D50</f>
        <v>#DIV/0!</v>
      </c>
      <c r="E49" s="146" t="e">
        <f>C49-D49</f>
        <v>#DIV/0!</v>
      </c>
      <c r="F49" s="57"/>
      <c r="G49" s="118"/>
      <c r="H49" s="134"/>
      <c r="I49" s="134"/>
      <c r="J49" s="134"/>
      <c r="K49" s="134"/>
      <c r="L49" s="134"/>
    </row>
    <row r="50" spans="1:20" s="122" customFormat="1" ht="17.25" customHeight="1" thickBot="1" x14ac:dyDescent="0.3">
      <c r="A50" s="885"/>
      <c r="B50" s="154" t="s">
        <v>167</v>
      </c>
      <c r="C50" s="155">
        <f>B16+B29</f>
        <v>0</v>
      </c>
      <c r="D50" s="157" t="e">
        <f>C16+C29</f>
        <v>#DIV/0!</v>
      </c>
      <c r="E50" s="332"/>
      <c r="F50" s="57"/>
      <c r="G50" s="118"/>
      <c r="H50" s="134"/>
      <c r="I50" s="134"/>
      <c r="J50" s="134"/>
      <c r="K50" s="134"/>
      <c r="L50" s="134"/>
    </row>
    <row r="51" spans="1:20" s="122" customFormat="1" ht="17.25" customHeight="1" thickBot="1" x14ac:dyDescent="0.3">
      <c r="A51" s="886"/>
      <c r="B51" s="320" t="s">
        <v>168</v>
      </c>
      <c r="C51" s="155">
        <f>'Baseline Wärme'!D21+'Baseline Wärme'!D43</f>
        <v>0</v>
      </c>
      <c r="D51" s="194" t="e">
        <f>Witterungsbereinigung!B28+Witterungsbereinigung!C28</f>
        <v>#DIV/0!</v>
      </c>
      <c r="E51" s="57"/>
      <c r="F51" s="57"/>
      <c r="G51" s="118"/>
      <c r="H51" s="134"/>
      <c r="I51" s="134"/>
      <c r="J51" s="134"/>
      <c r="K51" s="134"/>
      <c r="L51" s="134"/>
    </row>
    <row r="52" spans="1:20" s="122" customFormat="1" ht="13.8" thickBot="1" x14ac:dyDescent="0.3">
      <c r="A52" s="59"/>
      <c r="B52" s="56"/>
      <c r="C52" s="56"/>
      <c r="D52" s="56"/>
      <c r="E52" s="56"/>
      <c r="F52" s="56"/>
      <c r="G52" s="56"/>
      <c r="H52" s="47"/>
      <c r="I52" s="47"/>
      <c r="J52" s="47"/>
      <c r="K52" s="47"/>
      <c r="L52" s="8"/>
      <c r="M52" s="8"/>
      <c r="N52" s="8"/>
      <c r="O52" s="119"/>
      <c r="P52" s="134"/>
      <c r="Q52" s="134"/>
      <c r="R52" s="134"/>
      <c r="S52" s="134"/>
      <c r="T52" s="134"/>
    </row>
    <row r="53" spans="1:20" s="122" customFormat="1" ht="18" thickBot="1" x14ac:dyDescent="0.3">
      <c r="A53" s="59"/>
      <c r="B53" s="877" t="str">
        <f>CONCATENATE("Einsparung Mess-/Grundpreis/... ",Referenzwerte!A11," [€]")</f>
        <v>Einsparung Mess-/Grundpreis/... z.B. Erdgas [€]</v>
      </c>
      <c r="C53" s="878"/>
      <c r="D53" s="130">
        <v>0</v>
      </c>
      <c r="E53" s="56"/>
      <c r="F53" s="56"/>
      <c r="G53" s="56"/>
      <c r="H53" s="47"/>
      <c r="I53" s="47"/>
      <c r="J53" s="47"/>
      <c r="K53" s="47"/>
      <c r="L53" s="8"/>
      <c r="M53" s="8"/>
      <c r="N53" s="8"/>
      <c r="O53" s="119"/>
      <c r="P53" s="134"/>
      <c r="Q53" s="134"/>
      <c r="R53" s="134"/>
      <c r="S53" s="134"/>
      <c r="T53" s="134"/>
    </row>
    <row r="54" spans="1:20" s="122" customFormat="1" ht="18" thickBot="1" x14ac:dyDescent="0.3">
      <c r="A54" s="59"/>
      <c r="B54" s="877" t="str">
        <f>CONCATENATE("Einsparung Mess-/Grundpreis/... ",Referenzwerte!A12," [€]")</f>
        <v>Einsparung Mess-/Grundpreis/... z.B. Fernwärme [€]</v>
      </c>
      <c r="C54" s="878"/>
      <c r="D54" s="130">
        <v>0</v>
      </c>
      <c r="E54" s="56"/>
      <c r="F54" s="56"/>
      <c r="G54" s="56"/>
      <c r="H54" s="47"/>
      <c r="I54" s="47"/>
      <c r="J54" s="47"/>
      <c r="K54" s="47"/>
      <c r="L54" s="8"/>
      <c r="M54" s="8"/>
      <c r="N54" s="8"/>
      <c r="O54" s="119"/>
      <c r="P54" s="134"/>
      <c r="Q54" s="134"/>
      <c r="R54" s="134"/>
      <c r="S54" s="134"/>
      <c r="T54" s="134"/>
    </row>
    <row r="55" spans="1:20" s="122" customFormat="1" x14ac:dyDescent="0.25">
      <c r="A55" s="59"/>
      <c r="B55" s="56" t="s">
        <v>169</v>
      </c>
      <c r="C55" s="56"/>
      <c r="D55" s="56"/>
      <c r="E55" s="56"/>
      <c r="F55" s="56"/>
      <c r="G55" s="56"/>
      <c r="H55" s="47"/>
      <c r="I55" s="47"/>
      <c r="J55" s="47"/>
      <c r="K55" s="47"/>
      <c r="L55" s="8"/>
      <c r="M55" s="8"/>
      <c r="N55" s="8"/>
      <c r="O55" s="119"/>
      <c r="P55" s="134"/>
      <c r="Q55" s="134"/>
      <c r="R55" s="134"/>
      <c r="S55" s="134"/>
      <c r="T55" s="134"/>
    </row>
    <row r="56" spans="1:20" x14ac:dyDescent="0.25">
      <c r="A56" s="117"/>
      <c r="B56" s="121" t="s">
        <v>256</v>
      </c>
      <c r="C56" s="159"/>
      <c r="D56" s="159"/>
      <c r="E56" s="159"/>
      <c r="F56" s="159"/>
      <c r="G56" s="159"/>
      <c r="H56" s="160"/>
      <c r="I56" s="160"/>
      <c r="J56" s="160"/>
      <c r="K56" s="160"/>
    </row>
    <row r="57" spans="1:20" s="166" customFormat="1" x14ac:dyDescent="0.25">
      <c r="A57" s="161"/>
      <c r="B57" s="587"/>
      <c r="C57" s="162"/>
      <c r="D57" s="162"/>
      <c r="E57" s="163"/>
      <c r="F57" s="164"/>
      <c r="G57" s="165"/>
    </row>
    <row r="58" spans="1:20" x14ac:dyDescent="0.25">
      <c r="A58" s="117"/>
      <c r="B58" s="124"/>
      <c r="C58" s="164"/>
      <c r="D58" s="124"/>
      <c r="E58" s="167"/>
      <c r="F58" s="167"/>
      <c r="G58" s="163"/>
      <c r="H58" s="168"/>
      <c r="I58" s="168"/>
      <c r="J58" s="168"/>
      <c r="K58" s="168"/>
    </row>
    <row r="59" spans="1:20" x14ac:dyDescent="0.25">
      <c r="A59" s="117"/>
      <c r="B59" s="124"/>
      <c r="C59" s="299"/>
      <c r="D59" s="61"/>
      <c r="E59" s="290"/>
      <c r="F59" s="169"/>
      <c r="G59" s="169"/>
      <c r="H59" s="166"/>
      <c r="I59" s="166"/>
    </row>
    <row r="60" spans="1:20" x14ac:dyDescent="0.25">
      <c r="A60" s="117"/>
      <c r="B60" s="128"/>
      <c r="C60" s="118"/>
      <c r="D60" s="167"/>
      <c r="E60" s="167"/>
      <c r="F60" s="167"/>
      <c r="G60" s="167"/>
      <c r="H60" s="120"/>
      <c r="I60" s="120"/>
    </row>
    <row r="61" spans="1:20" x14ac:dyDescent="0.25">
      <c r="A61" s="117"/>
      <c r="B61" s="57"/>
      <c r="C61" s="118"/>
      <c r="D61" s="118"/>
      <c r="E61" s="118"/>
      <c r="F61" s="167"/>
      <c r="G61" s="167"/>
      <c r="H61" s="120"/>
      <c r="J61" s="119"/>
      <c r="K61" s="119"/>
    </row>
    <row r="62" spans="1:20" x14ac:dyDescent="0.25">
      <c r="A62" s="117"/>
      <c r="B62" s="57"/>
      <c r="C62" s="118"/>
      <c r="D62" s="167"/>
      <c r="E62" s="167"/>
      <c r="F62" s="167"/>
      <c r="G62" s="167"/>
      <c r="H62" s="120"/>
      <c r="J62" s="119"/>
    </row>
    <row r="63" spans="1:20" ht="20.25" customHeight="1" x14ac:dyDescent="0.25">
      <c r="A63" s="117"/>
      <c r="B63" s="170"/>
      <c r="C63" s="118"/>
      <c r="D63" s="118"/>
      <c r="E63" s="118"/>
      <c r="F63" s="118"/>
      <c r="G63" s="118"/>
    </row>
    <row r="64" spans="1:20" x14ac:dyDescent="0.25">
      <c r="A64" s="117"/>
      <c r="B64" s="118"/>
      <c r="C64" s="118"/>
      <c r="D64" s="118"/>
      <c r="E64" s="118"/>
      <c r="F64" s="118"/>
      <c r="G64" s="118"/>
    </row>
    <row r="65" spans="1:7" x14ac:dyDescent="0.25">
      <c r="A65" s="117"/>
      <c r="B65" s="118"/>
      <c r="C65" s="118"/>
      <c r="D65" s="118"/>
      <c r="E65" s="118"/>
      <c r="F65" s="118"/>
      <c r="G65" s="118"/>
    </row>
    <row r="66" spans="1:7" x14ac:dyDescent="0.25">
      <c r="A66" s="117"/>
      <c r="B66" s="118"/>
      <c r="C66" s="118"/>
      <c r="D66" s="118"/>
      <c r="E66" s="118"/>
      <c r="F66" s="118"/>
      <c r="G66" s="118"/>
    </row>
    <row r="67" spans="1:7" x14ac:dyDescent="0.25">
      <c r="A67" s="117"/>
      <c r="B67" s="118"/>
      <c r="C67" s="118"/>
      <c r="D67" s="118"/>
      <c r="E67" s="118"/>
      <c r="F67" s="118"/>
      <c r="G67" s="118"/>
    </row>
    <row r="68" spans="1:7" x14ac:dyDescent="0.25">
      <c r="A68" s="117"/>
      <c r="B68" s="118"/>
      <c r="C68" s="118"/>
      <c r="D68" s="118"/>
      <c r="E68" s="118"/>
      <c r="F68" s="118"/>
      <c r="G68" s="118"/>
    </row>
    <row r="69" spans="1:7" x14ac:dyDescent="0.25">
      <c r="A69" s="117"/>
      <c r="B69" s="118"/>
      <c r="C69" s="118"/>
      <c r="D69" s="118"/>
      <c r="E69" s="118"/>
      <c r="F69" s="118"/>
      <c r="G69" s="118"/>
    </row>
    <row r="70" spans="1:7" x14ac:dyDescent="0.25">
      <c r="A70" s="117"/>
      <c r="B70" s="118"/>
      <c r="C70" s="118"/>
      <c r="D70" s="118"/>
      <c r="E70" s="118"/>
      <c r="F70" s="118"/>
      <c r="G70" s="118"/>
    </row>
    <row r="71" spans="1:7" x14ac:dyDescent="0.25">
      <c r="A71" s="117"/>
      <c r="B71" s="118"/>
      <c r="C71" s="118"/>
      <c r="D71" s="118"/>
      <c r="E71" s="118"/>
      <c r="F71" s="118"/>
      <c r="G71" s="118"/>
    </row>
    <row r="72" spans="1:7" x14ac:dyDescent="0.25">
      <c r="A72" s="117"/>
      <c r="B72" s="118"/>
      <c r="C72" s="118"/>
      <c r="D72" s="118"/>
      <c r="E72" s="118"/>
      <c r="F72" s="118"/>
      <c r="G72" s="118"/>
    </row>
    <row r="73" spans="1:7" x14ac:dyDescent="0.25">
      <c r="A73" s="117"/>
      <c r="B73" s="118"/>
      <c r="C73" s="118"/>
      <c r="D73" s="118"/>
      <c r="E73" s="118"/>
      <c r="F73" s="118"/>
      <c r="G73" s="118"/>
    </row>
    <row r="74" spans="1:7" x14ac:dyDescent="0.25">
      <c r="A74" s="117"/>
      <c r="B74" s="118"/>
      <c r="C74" s="118"/>
      <c r="D74" s="118"/>
      <c r="E74" s="118"/>
      <c r="F74" s="118"/>
      <c r="G74" s="118"/>
    </row>
    <row r="75" spans="1:7" x14ac:dyDescent="0.25">
      <c r="A75" s="117"/>
      <c r="B75" s="118"/>
      <c r="C75" s="118"/>
      <c r="D75" s="118"/>
      <c r="E75" s="118"/>
      <c r="F75" s="118"/>
      <c r="G75" s="118"/>
    </row>
    <row r="76" spans="1:7" x14ac:dyDescent="0.25">
      <c r="A76" s="117"/>
      <c r="B76" s="118"/>
      <c r="C76" s="118"/>
      <c r="D76" s="118"/>
      <c r="E76" s="118"/>
      <c r="F76" s="118"/>
      <c r="G76" s="118"/>
    </row>
  </sheetData>
  <mergeCells count="6">
    <mergeCell ref="B54:C54"/>
    <mergeCell ref="F36:G36"/>
    <mergeCell ref="A37:A47"/>
    <mergeCell ref="C5:F5"/>
    <mergeCell ref="A49:A51"/>
    <mergeCell ref="B53:C53"/>
  </mergeCells>
  <phoneticPr fontId="12" type="noConversion"/>
  <pageMargins left="0.78740157480314965" right="0.78740157480314965" top="0.98425196850393704" bottom="0.98425196850393704" header="0.51181102362204722" footer="0.51181102362204722"/>
  <pageSetup paperSize="9" scale="63" orientation="portrait" r:id="rId1"/>
  <headerFooter alignWithMargins="0">
    <oddFooter>&amp;LSeite &amp;P von &amp;N&amp;RLeitfaden Contracting der Bayerischen Staatlichen Hochbauverwaltung, Stand: Oktober/2025</oddFooter>
  </headerFooter>
  <rowBreaks count="1" manualBreakCount="1">
    <brk id="34" max="6" man="1"/>
  </rowBreak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tabColor theme="6" tint="0.39997558519241921"/>
  </sheetPr>
  <dimension ref="A1:I121"/>
  <sheetViews>
    <sheetView view="pageBreakPreview" zoomScaleNormal="100" zoomScaleSheetLayoutView="100" workbookViewId="0">
      <selection activeCell="E44" sqref="E44"/>
    </sheetView>
  </sheetViews>
  <sheetFormatPr baseColWidth="10" defaultColWidth="11.44140625" defaultRowHeight="13.2" x14ac:dyDescent="0.25"/>
  <cols>
    <col min="1" max="1" width="24.33203125" style="25" customWidth="1"/>
    <col min="2" max="2" width="16" style="25" customWidth="1"/>
    <col min="3" max="3" width="15.5546875" style="25" customWidth="1"/>
    <col min="4" max="4" width="15.33203125" style="25" customWidth="1"/>
    <col min="5" max="5" width="14" style="25" customWidth="1"/>
    <col min="6" max="6" width="12.5546875" style="25" customWidth="1"/>
    <col min="7" max="7" width="11.44140625" style="25"/>
    <col min="8" max="8" width="11.6640625" style="25" bestFit="1" customWidth="1"/>
    <col min="9" max="9" width="15.44140625" style="25" bestFit="1" customWidth="1"/>
    <col min="10" max="16384" width="11.44140625" style="25"/>
  </cols>
  <sheetData>
    <row r="1" spans="1:6" x14ac:dyDescent="0.25">
      <c r="A1" s="50" t="s">
        <v>59</v>
      </c>
      <c r="B1" s="63"/>
      <c r="C1" s="63"/>
      <c r="D1" s="63"/>
      <c r="E1" s="63"/>
      <c r="F1" s="63"/>
    </row>
    <row r="2" spans="1:6" x14ac:dyDescent="0.25">
      <c r="A2" s="63"/>
      <c r="B2" s="63"/>
      <c r="C2" s="63"/>
      <c r="D2" s="63"/>
      <c r="E2" s="63"/>
      <c r="F2" s="63"/>
    </row>
    <row r="3" spans="1:6" x14ac:dyDescent="0.25">
      <c r="A3" s="51" t="s">
        <v>101</v>
      </c>
      <c r="B3" s="63"/>
      <c r="C3" s="63"/>
      <c r="D3" s="63"/>
      <c r="E3" s="63"/>
      <c r="F3" s="63"/>
    </row>
    <row r="4" spans="1:6" x14ac:dyDescent="0.25">
      <c r="A4" s="63"/>
      <c r="B4" s="63"/>
      <c r="C4" s="63"/>
      <c r="D4" s="63"/>
      <c r="E4" s="63"/>
      <c r="F4" s="63"/>
    </row>
    <row r="5" spans="1:6" x14ac:dyDescent="0.25">
      <c r="A5" s="48" t="s">
        <v>0</v>
      </c>
      <c r="B5" s="847" t="str">
        <f>Referenzwerte!C5</f>
        <v>Musterliegenschaft</v>
      </c>
      <c r="C5" s="848"/>
      <c r="D5" s="849"/>
      <c r="E5" s="63"/>
      <c r="F5" s="63"/>
    </row>
    <row r="6" spans="1:6" ht="17.399999999999999" x14ac:dyDescent="0.3">
      <c r="A6" s="52"/>
      <c r="B6" s="63"/>
      <c r="C6" s="63"/>
      <c r="D6" s="63"/>
      <c r="E6" s="63"/>
      <c r="F6" s="63"/>
    </row>
    <row r="7" spans="1:6" x14ac:dyDescent="0.25">
      <c r="A7" s="48" t="s">
        <v>36</v>
      </c>
      <c r="B7" s="229">
        <f>'Eingabemaske Abrechnungen'!B7</f>
        <v>2025</v>
      </c>
      <c r="C7" s="63"/>
      <c r="D7" s="63"/>
      <c r="E7" s="63"/>
      <c r="F7" s="63"/>
    </row>
    <row r="8" spans="1:6" ht="15" x14ac:dyDescent="0.25">
      <c r="A8" s="121"/>
      <c r="B8" s="172"/>
      <c r="C8" s="118"/>
      <c r="D8" s="63"/>
      <c r="E8" s="63"/>
      <c r="F8" s="63"/>
    </row>
    <row r="9" spans="1:6" ht="16.2" thickBot="1" x14ac:dyDescent="0.3">
      <c r="A9" s="173" t="s">
        <v>20</v>
      </c>
      <c r="B9" s="118"/>
      <c r="C9" s="118"/>
      <c r="D9" s="63"/>
      <c r="E9" s="63"/>
      <c r="F9" s="63"/>
    </row>
    <row r="10" spans="1:6" x14ac:dyDescent="0.25">
      <c r="A10" s="720" t="s">
        <v>294</v>
      </c>
      <c r="B10" s="322">
        <f>Referenzwerte!B14</f>
        <v>4000</v>
      </c>
      <c r="C10" s="118"/>
      <c r="D10" s="63"/>
      <c r="E10" s="63"/>
      <c r="F10" s="63"/>
    </row>
    <row r="11" spans="1:6" ht="13.8" thickBot="1" x14ac:dyDescent="0.3">
      <c r="A11" s="143" t="s">
        <v>154</v>
      </c>
      <c r="B11" s="323">
        <f>'Eingabemaske Abrechnungen'!B13</f>
        <v>0</v>
      </c>
      <c r="C11" s="706"/>
      <c r="D11" s="63"/>
      <c r="E11" s="63"/>
      <c r="F11" s="63"/>
    </row>
    <row r="12" spans="1:6" x14ac:dyDescent="0.25">
      <c r="A12" s="57"/>
      <c r="B12" s="164"/>
      <c r="C12" s="118"/>
      <c r="D12" s="63"/>
      <c r="E12" s="63"/>
      <c r="F12" s="63"/>
    </row>
    <row r="13" spans="1:6" x14ac:dyDescent="0.25">
      <c r="A13" s="57"/>
      <c r="B13" s="164"/>
      <c r="C13" s="118"/>
      <c r="D13" s="63"/>
      <c r="E13" s="63"/>
      <c r="F13" s="63"/>
    </row>
    <row r="14" spans="1:6" x14ac:dyDescent="0.25">
      <c r="A14" s="891" t="s">
        <v>215</v>
      </c>
      <c r="B14" s="891"/>
      <c r="C14" s="891"/>
      <c r="D14" s="891"/>
      <c r="E14" s="891"/>
      <c r="F14" s="891"/>
    </row>
    <row r="15" spans="1:6" ht="8.25" customHeight="1" x14ac:dyDescent="0.25">
      <c r="A15" s="117"/>
      <c r="B15" s="117"/>
      <c r="C15" s="117"/>
      <c r="D15" s="117"/>
      <c r="E15" s="117"/>
      <c r="F15" s="117"/>
    </row>
    <row r="16" spans="1:6" ht="13.8" thickBot="1" x14ac:dyDescent="0.3">
      <c r="B16" s="408" t="str">
        <f>Referenzwerte!A11</f>
        <v>z.B. Erdgas</v>
      </c>
      <c r="C16" s="408" t="str">
        <f>Referenzwerte!A12</f>
        <v>z.B. Fernwärme</v>
      </c>
      <c r="D16" s="63"/>
      <c r="E16" s="63"/>
      <c r="F16" s="63"/>
    </row>
    <row r="17" spans="1:8" ht="27" thickBot="1" x14ac:dyDescent="0.3">
      <c r="A17" s="85" t="s">
        <v>222</v>
      </c>
      <c r="B17" s="544">
        <f>'Eingabemaske Abrechnungen'!B16</f>
        <v>0</v>
      </c>
      <c r="C17" s="545">
        <f>'Eingabemaske Abrechnungen'!C16</f>
        <v>0</v>
      </c>
      <c r="D17" s="63"/>
      <c r="E17" s="63"/>
      <c r="F17" s="63"/>
    </row>
    <row r="18" spans="1:8" ht="27" thickBot="1" x14ac:dyDescent="0.3">
      <c r="A18" s="440" t="s">
        <v>250</v>
      </c>
      <c r="B18" s="675">
        <v>0.2</v>
      </c>
      <c r="C18" s="676">
        <v>0.2</v>
      </c>
      <c r="D18" s="63"/>
      <c r="E18" s="63"/>
      <c r="F18" s="63"/>
    </row>
    <row r="19" spans="1:8" x14ac:dyDescent="0.25">
      <c r="A19" s="118"/>
      <c r="B19" s="164"/>
      <c r="C19" s="164"/>
      <c r="D19" s="63"/>
      <c r="E19" s="63"/>
      <c r="F19" s="63"/>
    </row>
    <row r="20" spans="1:8" x14ac:dyDescent="0.25">
      <c r="A20" s="118"/>
      <c r="B20" s="164"/>
      <c r="C20" s="164"/>
      <c r="D20" s="63"/>
      <c r="E20" s="63"/>
      <c r="F20" s="63"/>
    </row>
    <row r="21" spans="1:8" x14ac:dyDescent="0.25">
      <c r="A21" s="63"/>
      <c r="B21" s="118"/>
      <c r="C21" s="118"/>
      <c r="D21" s="63"/>
      <c r="E21" s="63"/>
      <c r="F21" s="63"/>
      <c r="H21" s="174"/>
    </row>
    <row r="22" spans="1:8" ht="13.8" thickBot="1" x14ac:dyDescent="0.3">
      <c r="A22" s="48" t="s">
        <v>56</v>
      </c>
      <c r="B22" s="63"/>
      <c r="C22" s="63"/>
      <c r="D22" s="63"/>
      <c r="E22" s="63"/>
      <c r="F22" s="63"/>
    </row>
    <row r="23" spans="1:8" ht="26.4" x14ac:dyDescent="0.25">
      <c r="A23" s="43" t="s">
        <v>58</v>
      </c>
      <c r="B23" s="560">
        <f>ROUND(B17*B18,2)</f>
        <v>0</v>
      </c>
      <c r="C23" s="367">
        <f>ROUND(C17*C18,2)</f>
        <v>0</v>
      </c>
      <c r="D23" s="63"/>
      <c r="E23" s="63"/>
      <c r="F23" s="63"/>
    </row>
    <row r="24" spans="1:8" ht="27" thickBot="1" x14ac:dyDescent="0.3">
      <c r="A24" s="44" t="s">
        <v>57</v>
      </c>
      <c r="B24" s="553">
        <f>B17-B23</f>
        <v>0</v>
      </c>
      <c r="C24" s="100">
        <f>C17-C23</f>
        <v>0</v>
      </c>
      <c r="D24" s="63"/>
      <c r="E24" s="63"/>
      <c r="F24" s="63"/>
    </row>
    <row r="25" spans="1:8" x14ac:dyDescent="0.25">
      <c r="A25" s="63"/>
      <c r="B25" s="63"/>
      <c r="C25" s="63"/>
      <c r="D25" s="63"/>
      <c r="E25" s="63"/>
      <c r="F25" s="63"/>
    </row>
    <row r="26" spans="1:8" ht="39.6" x14ac:dyDescent="0.25">
      <c r="A26" s="42" t="s">
        <v>108</v>
      </c>
      <c r="B26" s="176" t="e">
        <f>ROUND(B24*B10/B11,2)</f>
        <v>#DIV/0!</v>
      </c>
      <c r="C26" s="176" t="e">
        <f>ROUND(C24*B10/B11,2)</f>
        <v>#DIV/0!</v>
      </c>
      <c r="D26" s="63"/>
      <c r="E26" s="63"/>
      <c r="F26" s="63"/>
    </row>
    <row r="27" spans="1:8" ht="13.8" thickBot="1" x14ac:dyDescent="0.3">
      <c r="A27" s="63"/>
      <c r="B27" s="63"/>
      <c r="C27" s="63"/>
      <c r="D27" s="63"/>
      <c r="E27" s="63"/>
      <c r="F27" s="63"/>
    </row>
    <row r="28" spans="1:8" ht="31.5" customHeight="1" thickBot="1" x14ac:dyDescent="0.3">
      <c r="A28" s="45" t="s">
        <v>109</v>
      </c>
      <c r="B28" s="284" t="e">
        <f>B23+B26</f>
        <v>#DIV/0!</v>
      </c>
      <c r="C28" s="46" t="e">
        <f>C23+C26</f>
        <v>#DIV/0!</v>
      </c>
      <c r="D28" s="63"/>
      <c r="E28" s="63"/>
      <c r="F28" s="63"/>
    </row>
    <row r="29" spans="1:8" x14ac:dyDescent="0.25">
      <c r="A29" s="561"/>
      <c r="B29" s="562"/>
      <c r="C29" s="562"/>
      <c r="D29" s="63"/>
      <c r="E29" s="63"/>
      <c r="F29" s="63"/>
    </row>
    <row r="30" spans="1:8" x14ac:dyDescent="0.25">
      <c r="A30" s="63"/>
      <c r="B30" s="63"/>
      <c r="C30" s="63"/>
      <c r="D30" s="63"/>
      <c r="E30" s="63"/>
      <c r="F30" s="63"/>
    </row>
    <row r="31" spans="1:8" x14ac:dyDescent="0.25">
      <c r="A31" s="890" t="s">
        <v>220</v>
      </c>
      <c r="B31" s="890"/>
      <c r="C31" s="890"/>
      <c r="D31" s="890"/>
      <c r="E31" s="890"/>
      <c r="F31" s="890"/>
    </row>
    <row r="32" spans="1:8" x14ac:dyDescent="0.25">
      <c r="A32" s="63"/>
      <c r="B32" s="63"/>
      <c r="C32" s="63"/>
      <c r="D32" s="63"/>
      <c r="E32" s="63"/>
      <c r="F32" s="63"/>
    </row>
    <row r="33" spans="1:9" ht="13.8" thickBot="1" x14ac:dyDescent="0.3">
      <c r="A33" s="63" t="s">
        <v>221</v>
      </c>
      <c r="B33" s="407"/>
      <c r="C33" s="409"/>
      <c r="D33" s="407"/>
      <c r="E33" s="407"/>
      <c r="F33" s="407"/>
      <c r="H33" s="27"/>
    </row>
    <row r="34" spans="1:9" ht="28.5" customHeight="1" x14ac:dyDescent="0.25">
      <c r="A34" s="437"/>
      <c r="B34" s="438" t="s">
        <v>198</v>
      </c>
      <c r="C34" s="455" t="s">
        <v>199</v>
      </c>
      <c r="D34" s="456" t="s">
        <v>343</v>
      </c>
      <c r="E34" s="407"/>
      <c r="F34" s="232" t="s">
        <v>203</v>
      </c>
      <c r="G34"/>
      <c r="I34" s="454"/>
    </row>
    <row r="35" spans="1:9" x14ac:dyDescent="0.25">
      <c r="A35" s="432" t="s">
        <v>201</v>
      </c>
      <c r="B35" s="416">
        <f>SUM(B37:B48)</f>
        <v>0</v>
      </c>
      <c r="C35" s="416">
        <f>SUM(C37:C48)</f>
        <v>0</v>
      </c>
      <c r="D35" s="707">
        <f>SUM(D37:D48)</f>
        <v>0</v>
      </c>
      <c r="E35" s="406"/>
      <c r="F35" s="426">
        <f>SUM(F37:F48)</f>
        <v>0</v>
      </c>
      <c r="G35" s="460"/>
      <c r="H35" s="27"/>
      <c r="I35" s="27"/>
    </row>
    <row r="36" spans="1:9" ht="24.75" customHeight="1" x14ac:dyDescent="0.25">
      <c r="A36" s="433" t="s">
        <v>202</v>
      </c>
      <c r="B36" s="406"/>
      <c r="C36" s="406"/>
      <c r="D36" s="434"/>
      <c r="E36" s="406"/>
      <c r="F36" s="427"/>
      <c r="G36"/>
    </row>
    <row r="37" spans="1:9" ht="13.8" x14ac:dyDescent="0.25">
      <c r="A37" s="599" t="s">
        <v>176</v>
      </c>
      <c r="B37" s="416">
        <v>0</v>
      </c>
      <c r="C37" s="416">
        <v>0</v>
      </c>
      <c r="D37" s="435">
        <v>0</v>
      </c>
      <c r="E37" s="430"/>
      <c r="F37" s="428">
        <v>0</v>
      </c>
    </row>
    <row r="38" spans="1:9" ht="13.8" x14ac:dyDescent="0.25">
      <c r="A38" s="599" t="s">
        <v>177</v>
      </c>
      <c r="B38" s="416">
        <v>0</v>
      </c>
      <c r="C38" s="416">
        <v>0</v>
      </c>
      <c r="D38" s="435">
        <v>0</v>
      </c>
      <c r="E38" s="430"/>
      <c r="F38" s="428">
        <v>0</v>
      </c>
      <c r="G38"/>
    </row>
    <row r="39" spans="1:9" ht="13.8" x14ac:dyDescent="0.25">
      <c r="A39" s="599" t="s">
        <v>178</v>
      </c>
      <c r="B39" s="416">
        <v>0</v>
      </c>
      <c r="C39" s="416">
        <v>0</v>
      </c>
      <c r="D39" s="435">
        <v>0</v>
      </c>
      <c r="E39" s="430"/>
      <c r="F39" s="428">
        <v>0</v>
      </c>
      <c r="G39"/>
    </row>
    <row r="40" spans="1:9" ht="13.8" x14ac:dyDescent="0.25">
      <c r="A40" s="599" t="s">
        <v>179</v>
      </c>
      <c r="B40" s="416">
        <v>0</v>
      </c>
      <c r="C40" s="416">
        <v>0</v>
      </c>
      <c r="D40" s="435">
        <v>0</v>
      </c>
      <c r="E40" s="430"/>
      <c r="F40" s="428">
        <v>0</v>
      </c>
      <c r="G40"/>
    </row>
    <row r="41" spans="1:9" ht="13.8" x14ac:dyDescent="0.25">
      <c r="A41" s="599" t="s">
        <v>180</v>
      </c>
      <c r="B41" s="416">
        <v>0</v>
      </c>
      <c r="C41" s="416">
        <v>0</v>
      </c>
      <c r="D41" s="435">
        <v>0</v>
      </c>
      <c r="E41" s="430"/>
      <c r="F41" s="428">
        <v>0</v>
      </c>
      <c r="G41"/>
    </row>
    <row r="42" spans="1:9" ht="13.8" x14ac:dyDescent="0.25">
      <c r="A42" s="599" t="s">
        <v>181</v>
      </c>
      <c r="B42" s="416">
        <v>0</v>
      </c>
      <c r="C42" s="416">
        <v>0</v>
      </c>
      <c r="D42" s="435">
        <v>0</v>
      </c>
      <c r="E42" s="430"/>
      <c r="F42" s="428">
        <v>0</v>
      </c>
      <c r="G42"/>
    </row>
    <row r="43" spans="1:9" ht="13.8" x14ac:dyDescent="0.25">
      <c r="A43" s="599" t="s">
        <v>182</v>
      </c>
      <c r="B43" s="416">
        <v>0</v>
      </c>
      <c r="C43" s="416">
        <v>0</v>
      </c>
      <c r="D43" s="435">
        <v>0</v>
      </c>
      <c r="E43" s="430"/>
      <c r="F43" s="428">
        <v>0</v>
      </c>
      <c r="G43"/>
    </row>
    <row r="44" spans="1:9" ht="13.8" x14ac:dyDescent="0.25">
      <c r="A44" s="599" t="s">
        <v>183</v>
      </c>
      <c r="B44" s="416">
        <v>0</v>
      </c>
      <c r="C44" s="416">
        <v>0</v>
      </c>
      <c r="D44" s="435">
        <v>0</v>
      </c>
      <c r="E44" s="430"/>
      <c r="F44" s="428">
        <v>0</v>
      </c>
      <c r="G44"/>
    </row>
    <row r="45" spans="1:9" ht="13.8" x14ac:dyDescent="0.25">
      <c r="A45" s="599" t="s">
        <v>184</v>
      </c>
      <c r="B45" s="416">
        <v>0</v>
      </c>
      <c r="C45" s="416">
        <v>0</v>
      </c>
      <c r="D45" s="435">
        <v>0</v>
      </c>
      <c r="E45" s="430"/>
      <c r="F45" s="428">
        <v>0</v>
      </c>
      <c r="G45"/>
    </row>
    <row r="46" spans="1:9" ht="13.8" x14ac:dyDescent="0.25">
      <c r="A46" s="599" t="s">
        <v>185</v>
      </c>
      <c r="B46" s="416">
        <v>0</v>
      </c>
      <c r="C46" s="416">
        <v>0</v>
      </c>
      <c r="D46" s="435">
        <v>0</v>
      </c>
      <c r="E46" s="430"/>
      <c r="F46" s="428">
        <v>0</v>
      </c>
      <c r="G46"/>
    </row>
    <row r="47" spans="1:9" ht="13.8" x14ac:dyDescent="0.25">
      <c r="A47" s="599" t="s">
        <v>186</v>
      </c>
      <c r="B47" s="416">
        <v>0</v>
      </c>
      <c r="C47" s="416">
        <v>0</v>
      </c>
      <c r="D47" s="435">
        <v>0</v>
      </c>
      <c r="E47" s="430"/>
      <c r="F47" s="428">
        <v>0</v>
      </c>
      <c r="G47"/>
    </row>
    <row r="48" spans="1:9" ht="14.4" thickBot="1" x14ac:dyDescent="0.3">
      <c r="A48" s="600" t="s">
        <v>187</v>
      </c>
      <c r="B48" s="416">
        <v>0</v>
      </c>
      <c r="C48" s="439">
        <v>0</v>
      </c>
      <c r="D48" s="435">
        <v>0</v>
      </c>
      <c r="E48" s="430"/>
      <c r="F48" s="429">
        <v>0</v>
      </c>
      <c r="G48"/>
    </row>
    <row r="49" spans="1:7" ht="7.5" customHeight="1" thickBot="1" x14ac:dyDescent="0.3">
      <c r="A49" s="407"/>
      <c r="B49" s="443"/>
      <c r="C49" s="444"/>
      <c r="D49" s="445"/>
      <c r="E49" s="407"/>
      <c r="F49" s="407"/>
    </row>
    <row r="50" spans="1:7" ht="27" thickBot="1" x14ac:dyDescent="0.3">
      <c r="A50" s="440" t="s">
        <v>200</v>
      </c>
      <c r="B50" s="441">
        <v>0.8</v>
      </c>
      <c r="C50" s="441">
        <v>0.8</v>
      </c>
      <c r="D50" s="442">
        <v>0.5</v>
      </c>
      <c r="E50" s="407"/>
      <c r="F50" s="407"/>
    </row>
    <row r="51" spans="1:7" x14ac:dyDescent="0.25">
      <c r="A51" s="407"/>
      <c r="B51" s="63"/>
      <c r="C51" s="409"/>
      <c r="D51" s="407"/>
      <c r="E51" s="407"/>
      <c r="F51" s="407"/>
    </row>
    <row r="52" spans="1:7" ht="40.200000000000003" thickBot="1" x14ac:dyDescent="0.3">
      <c r="A52" s="499" t="s">
        <v>223</v>
      </c>
      <c r="B52" s="407"/>
      <c r="C52" s="409"/>
      <c r="D52" s="407"/>
      <c r="E52" s="407"/>
      <c r="F52" s="407"/>
    </row>
    <row r="53" spans="1:7" ht="43.5" customHeight="1" x14ac:dyDescent="0.25">
      <c r="A53" s="420"/>
      <c r="B53" s="421" t="str">
        <f>B34</f>
        <v>Kessel 1</v>
      </c>
      <c r="C53" s="421" t="str">
        <f>C34</f>
        <v>Kessel 2</v>
      </c>
      <c r="D53" s="461" t="s">
        <v>343</v>
      </c>
      <c r="E53" s="462" t="s">
        <v>214</v>
      </c>
      <c r="F53" s="63"/>
      <c r="G53"/>
    </row>
    <row r="54" spans="1:7" ht="28.5" customHeight="1" x14ac:dyDescent="0.25">
      <c r="A54" s="422" t="s">
        <v>201</v>
      </c>
      <c r="B54" s="495">
        <f>SUM(B56:B67)</f>
        <v>0</v>
      </c>
      <c r="C54" s="495">
        <f>SUM(C56:C67)</f>
        <v>0</v>
      </c>
      <c r="D54" s="495">
        <f>SUM(D56:D67)</f>
        <v>0</v>
      </c>
      <c r="E54" s="497">
        <f>B54+C54+D54</f>
        <v>0</v>
      </c>
      <c r="F54" s="63"/>
      <c r="G54"/>
    </row>
    <row r="55" spans="1:7" ht="26.25" customHeight="1" x14ac:dyDescent="0.25">
      <c r="A55" s="422" t="s">
        <v>202</v>
      </c>
      <c r="B55" s="418"/>
      <c r="C55" s="418"/>
      <c r="D55" s="419"/>
      <c r="E55" s="424"/>
      <c r="F55" s="63"/>
      <c r="G55" s="405"/>
    </row>
    <row r="56" spans="1:7" x14ac:dyDescent="0.25">
      <c r="A56" s="601" t="str">
        <f>A37</f>
        <v>Januar</v>
      </c>
      <c r="B56" s="495">
        <f>ROUND(B37*$B$50/1000,5)</f>
        <v>0</v>
      </c>
      <c r="C56" s="495">
        <f>ROUND(C37*$C$50/1000,5)</f>
        <v>0</v>
      </c>
      <c r="D56" s="496">
        <f>ROUND(D37*$D$50/1000,5)</f>
        <v>0</v>
      </c>
      <c r="E56" s="497">
        <f t="shared" ref="E56:E67" si="0">B56+C56+D56</f>
        <v>0</v>
      </c>
      <c r="F56" s="63"/>
      <c r="G56"/>
    </row>
    <row r="57" spans="1:7" x14ac:dyDescent="0.25">
      <c r="A57" s="601" t="str">
        <f t="shared" ref="A57:A67" si="1">A38</f>
        <v>Februar</v>
      </c>
      <c r="B57" s="495">
        <f t="shared" ref="B57:B67" si="2">ROUND(B38*$B$50/1000,5)</f>
        <v>0</v>
      </c>
      <c r="C57" s="495">
        <f t="shared" ref="C57:C67" si="3">ROUND(C38*$C$50/1000,5)</f>
        <v>0</v>
      </c>
      <c r="D57" s="496">
        <f t="shared" ref="D57:D67" si="4">ROUND(D38*$D$50/1000,5)</f>
        <v>0</v>
      </c>
      <c r="E57" s="497">
        <f t="shared" si="0"/>
        <v>0</v>
      </c>
      <c r="F57" s="63"/>
      <c r="G57"/>
    </row>
    <row r="58" spans="1:7" x14ac:dyDescent="0.25">
      <c r="A58" s="601" t="str">
        <f t="shared" si="1"/>
        <v>März</v>
      </c>
      <c r="B58" s="495">
        <f t="shared" si="2"/>
        <v>0</v>
      </c>
      <c r="C58" s="495">
        <f t="shared" si="3"/>
        <v>0</v>
      </c>
      <c r="D58" s="496">
        <f t="shared" si="4"/>
        <v>0</v>
      </c>
      <c r="E58" s="497">
        <f t="shared" si="0"/>
        <v>0</v>
      </c>
      <c r="F58" s="63"/>
      <c r="G58"/>
    </row>
    <row r="59" spans="1:7" x14ac:dyDescent="0.25">
      <c r="A59" s="601" t="str">
        <f t="shared" si="1"/>
        <v>April</v>
      </c>
      <c r="B59" s="495">
        <f t="shared" si="2"/>
        <v>0</v>
      </c>
      <c r="C59" s="495">
        <f t="shared" si="3"/>
        <v>0</v>
      </c>
      <c r="D59" s="496">
        <f t="shared" si="4"/>
        <v>0</v>
      </c>
      <c r="E59" s="497">
        <f t="shared" si="0"/>
        <v>0</v>
      </c>
      <c r="F59" s="63"/>
      <c r="G59"/>
    </row>
    <row r="60" spans="1:7" x14ac:dyDescent="0.25">
      <c r="A60" s="601" t="str">
        <f t="shared" si="1"/>
        <v>Mai</v>
      </c>
      <c r="B60" s="495">
        <f t="shared" si="2"/>
        <v>0</v>
      </c>
      <c r="C60" s="495">
        <f t="shared" si="3"/>
        <v>0</v>
      </c>
      <c r="D60" s="496">
        <f t="shared" si="4"/>
        <v>0</v>
      </c>
      <c r="E60" s="497">
        <f t="shared" si="0"/>
        <v>0</v>
      </c>
      <c r="F60" s="63"/>
      <c r="G60"/>
    </row>
    <row r="61" spans="1:7" x14ac:dyDescent="0.25">
      <c r="A61" s="601" t="str">
        <f t="shared" si="1"/>
        <v>Juni</v>
      </c>
      <c r="B61" s="495">
        <f t="shared" si="2"/>
        <v>0</v>
      </c>
      <c r="C61" s="495">
        <f t="shared" si="3"/>
        <v>0</v>
      </c>
      <c r="D61" s="496">
        <f t="shared" si="4"/>
        <v>0</v>
      </c>
      <c r="E61" s="497">
        <f t="shared" si="0"/>
        <v>0</v>
      </c>
      <c r="F61" s="63"/>
      <c r="G61"/>
    </row>
    <row r="62" spans="1:7" x14ac:dyDescent="0.25">
      <c r="A62" s="601" t="str">
        <f t="shared" si="1"/>
        <v>Juli</v>
      </c>
      <c r="B62" s="495">
        <f t="shared" si="2"/>
        <v>0</v>
      </c>
      <c r="C62" s="495">
        <f t="shared" si="3"/>
        <v>0</v>
      </c>
      <c r="D62" s="496">
        <f t="shared" si="4"/>
        <v>0</v>
      </c>
      <c r="E62" s="497">
        <f t="shared" si="0"/>
        <v>0</v>
      </c>
      <c r="F62" s="63"/>
      <c r="G62"/>
    </row>
    <row r="63" spans="1:7" x14ac:dyDescent="0.25">
      <c r="A63" s="601" t="str">
        <f t="shared" si="1"/>
        <v>August</v>
      </c>
      <c r="B63" s="495">
        <f t="shared" si="2"/>
        <v>0</v>
      </c>
      <c r="C63" s="495">
        <f t="shared" si="3"/>
        <v>0</v>
      </c>
      <c r="D63" s="496">
        <f t="shared" si="4"/>
        <v>0</v>
      </c>
      <c r="E63" s="497">
        <f t="shared" si="0"/>
        <v>0</v>
      </c>
      <c r="F63" s="63"/>
      <c r="G63"/>
    </row>
    <row r="64" spans="1:7" x14ac:dyDescent="0.25">
      <c r="A64" s="601" t="str">
        <f t="shared" si="1"/>
        <v>September</v>
      </c>
      <c r="B64" s="495">
        <f t="shared" si="2"/>
        <v>0</v>
      </c>
      <c r="C64" s="495">
        <f t="shared" si="3"/>
        <v>0</v>
      </c>
      <c r="D64" s="496">
        <f t="shared" si="4"/>
        <v>0</v>
      </c>
      <c r="E64" s="497">
        <f t="shared" si="0"/>
        <v>0</v>
      </c>
      <c r="F64" s="63"/>
      <c r="G64"/>
    </row>
    <row r="65" spans="1:7" x14ac:dyDescent="0.25">
      <c r="A65" s="601" t="str">
        <f t="shared" si="1"/>
        <v>Oktober</v>
      </c>
      <c r="B65" s="495">
        <f t="shared" si="2"/>
        <v>0</v>
      </c>
      <c r="C65" s="495">
        <f t="shared" si="3"/>
        <v>0</v>
      </c>
      <c r="D65" s="496">
        <f t="shared" si="4"/>
        <v>0</v>
      </c>
      <c r="E65" s="497">
        <f t="shared" si="0"/>
        <v>0</v>
      </c>
      <c r="F65" s="63"/>
      <c r="G65"/>
    </row>
    <row r="66" spans="1:7" x14ac:dyDescent="0.25">
      <c r="A66" s="601" t="str">
        <f t="shared" si="1"/>
        <v>November</v>
      </c>
      <c r="B66" s="495">
        <f t="shared" si="2"/>
        <v>0</v>
      </c>
      <c r="C66" s="495">
        <f t="shared" si="3"/>
        <v>0</v>
      </c>
      <c r="D66" s="496">
        <f t="shared" si="4"/>
        <v>0</v>
      </c>
      <c r="E66" s="497">
        <f t="shared" si="0"/>
        <v>0</v>
      </c>
      <c r="F66" s="63"/>
      <c r="G66"/>
    </row>
    <row r="67" spans="1:7" ht="13.8" thickBot="1" x14ac:dyDescent="0.3">
      <c r="A67" s="601" t="str">
        <f t="shared" si="1"/>
        <v>Dezember</v>
      </c>
      <c r="B67" s="503">
        <f t="shared" si="2"/>
        <v>0</v>
      </c>
      <c r="C67" s="503">
        <f t="shared" si="3"/>
        <v>0</v>
      </c>
      <c r="D67" s="504">
        <f t="shared" si="4"/>
        <v>0</v>
      </c>
      <c r="E67" s="498">
        <f t="shared" si="0"/>
        <v>0</v>
      </c>
      <c r="F67" s="63"/>
      <c r="G67"/>
    </row>
    <row r="68" spans="1:7" x14ac:dyDescent="0.25">
      <c r="A68" s="407"/>
      <c r="B68" s="406"/>
      <c r="C68" s="406"/>
      <c r="D68" s="406"/>
      <c r="E68" s="407"/>
      <c r="F68" s="407"/>
    </row>
    <row r="69" spans="1:7" ht="13.8" x14ac:dyDescent="0.25">
      <c r="A69" s="410" t="s">
        <v>204</v>
      </c>
      <c r="B69" s="411"/>
      <c r="C69" s="411"/>
      <c r="D69" s="411"/>
      <c r="E69" s="411"/>
      <c r="F69" s="411"/>
    </row>
    <row r="70" spans="1:7" x14ac:dyDescent="0.25">
      <c r="A70" s="411"/>
      <c r="B70" s="411"/>
      <c r="C70" s="411"/>
      <c r="D70" s="411"/>
      <c r="E70" s="411"/>
      <c r="F70" s="411"/>
    </row>
    <row r="71" spans="1:7" x14ac:dyDescent="0.25">
      <c r="A71" s="411"/>
      <c r="B71" s="411"/>
      <c r="C71" s="411"/>
      <c r="D71" s="411"/>
      <c r="E71" s="411"/>
      <c r="F71" s="411"/>
    </row>
    <row r="72" spans="1:7" x14ac:dyDescent="0.25">
      <c r="A72" s="411"/>
      <c r="B72" s="411"/>
      <c r="C72" s="411"/>
      <c r="D72" s="411"/>
      <c r="E72" s="411"/>
      <c r="F72" s="411"/>
    </row>
    <row r="73" spans="1:7" x14ac:dyDescent="0.25">
      <c r="A73" s="411"/>
      <c r="B73" s="411"/>
      <c r="C73" s="411"/>
      <c r="D73" s="411"/>
      <c r="E73" s="411"/>
      <c r="F73" s="411"/>
    </row>
    <row r="74" spans="1:7" x14ac:dyDescent="0.25">
      <c r="A74" s="411"/>
      <c r="B74" s="411"/>
      <c r="C74" s="411"/>
      <c r="D74" s="411"/>
      <c r="E74" s="411"/>
      <c r="F74" s="411"/>
    </row>
    <row r="75" spans="1:7" x14ac:dyDescent="0.25">
      <c r="A75" s="411"/>
      <c r="B75" s="411"/>
      <c r="C75" s="411"/>
      <c r="D75" s="411"/>
      <c r="E75" s="411"/>
      <c r="F75" s="411"/>
    </row>
    <row r="76" spans="1:7" x14ac:dyDescent="0.25">
      <c r="A76" s="411"/>
      <c r="B76" s="411"/>
      <c r="C76" s="411"/>
      <c r="D76" s="411"/>
      <c r="E76" s="411"/>
      <c r="F76" s="411"/>
    </row>
    <row r="77" spans="1:7" x14ac:dyDescent="0.25">
      <c r="A77" s="411"/>
      <c r="B77" s="411"/>
      <c r="C77" s="411"/>
      <c r="D77" s="411"/>
      <c r="E77" s="411"/>
      <c r="F77" s="411"/>
    </row>
    <row r="78" spans="1:7" x14ac:dyDescent="0.25">
      <c r="A78" s="411"/>
      <c r="B78" s="411"/>
      <c r="C78" s="411"/>
      <c r="D78" s="411"/>
      <c r="E78" s="411"/>
      <c r="F78" s="411"/>
    </row>
    <row r="79" spans="1:7" x14ac:dyDescent="0.25">
      <c r="A79" s="411"/>
      <c r="B79" s="411"/>
      <c r="C79" s="411"/>
      <c r="D79" s="411"/>
      <c r="E79" s="411"/>
      <c r="F79" s="411"/>
    </row>
    <row r="80" spans="1:7" x14ac:dyDescent="0.25">
      <c r="A80" s="411"/>
      <c r="B80" s="411"/>
      <c r="C80" s="411"/>
      <c r="D80" s="411"/>
      <c r="E80" s="411"/>
      <c r="F80" s="411"/>
    </row>
    <row r="81" spans="1:9" x14ac:dyDescent="0.25">
      <c r="A81" s="411"/>
      <c r="B81" s="411"/>
      <c r="C81" s="411"/>
      <c r="D81" s="411"/>
      <c r="E81" s="411"/>
      <c r="F81" s="411"/>
    </row>
    <row r="82" spans="1:9" x14ac:dyDescent="0.25">
      <c r="A82" s="411"/>
      <c r="B82" s="411"/>
      <c r="C82" s="411"/>
      <c r="D82" s="411"/>
      <c r="E82" s="411"/>
      <c r="F82" s="411"/>
    </row>
    <row r="83" spans="1:9" x14ac:dyDescent="0.25">
      <c r="A83" s="411"/>
      <c r="B83" s="411"/>
      <c r="C83" s="411"/>
      <c r="D83" s="411"/>
      <c r="E83" s="411"/>
      <c r="F83" s="411"/>
    </row>
    <row r="84" spans="1:9" x14ac:dyDescent="0.25">
      <c r="A84" s="411"/>
      <c r="B84" s="411"/>
      <c r="C84" s="411"/>
      <c r="D84" s="411"/>
      <c r="E84" s="411"/>
      <c r="F84" s="411"/>
    </row>
    <row r="85" spans="1:9" ht="22.5" customHeight="1" x14ac:dyDescent="0.25">
      <c r="A85" s="411"/>
      <c r="B85" s="411"/>
      <c r="C85" s="411"/>
      <c r="D85" s="411"/>
      <c r="E85" s="411"/>
      <c r="F85" s="411"/>
    </row>
    <row r="86" spans="1:9" ht="21.75" customHeight="1" x14ac:dyDescent="0.25">
      <c r="A86" s="411"/>
      <c r="B86" s="411"/>
      <c r="C86" s="411"/>
      <c r="D86" s="411"/>
      <c r="E86" s="411"/>
      <c r="F86" s="411"/>
    </row>
    <row r="87" spans="1:9" ht="14.25" customHeight="1" thickBot="1" x14ac:dyDescent="0.3">
      <c r="A87" s="411"/>
      <c r="B87" s="411"/>
      <c r="C87" s="411"/>
      <c r="D87" s="411"/>
      <c r="E87" s="411"/>
      <c r="F87" s="411"/>
    </row>
    <row r="88" spans="1:9" x14ac:dyDescent="0.25">
      <c r="A88" s="505" t="s">
        <v>188</v>
      </c>
      <c r="B88" s="506" t="s">
        <v>189</v>
      </c>
      <c r="C88" s="506"/>
      <c r="D88" s="506" t="s">
        <v>190</v>
      </c>
      <c r="E88" s="506"/>
      <c r="F88" s="507"/>
    </row>
    <row r="89" spans="1:9" x14ac:dyDescent="0.25">
      <c r="A89" s="452"/>
      <c r="B89" s="411" t="s">
        <v>191</v>
      </c>
      <c r="C89" s="411"/>
      <c r="D89" s="411" t="s">
        <v>192</v>
      </c>
      <c r="E89" s="411"/>
      <c r="F89" s="508"/>
    </row>
    <row r="90" spans="1:9" x14ac:dyDescent="0.25">
      <c r="A90" s="452"/>
      <c r="B90" s="411"/>
      <c r="C90" s="411"/>
      <c r="D90" s="411"/>
      <c r="E90" s="411"/>
      <c r="F90" s="508"/>
    </row>
    <row r="91" spans="1:9" x14ac:dyDescent="0.25">
      <c r="A91" s="509" t="s">
        <v>193</v>
      </c>
      <c r="B91" s="412" t="s">
        <v>194</v>
      </c>
      <c r="C91" s="718">
        <f>ROUND(INDEX(LINEST($E$56:$E$67,$F$37:$F$48,,FALSE),1),5)</f>
        <v>0</v>
      </c>
      <c r="D91" s="414"/>
      <c r="E91" s="412"/>
      <c r="F91" s="510"/>
      <c r="G91" s="690"/>
    </row>
    <row r="92" spans="1:9" ht="13.8" thickBot="1" x14ac:dyDescent="0.3">
      <c r="A92" s="453"/>
      <c r="B92" s="511" t="s">
        <v>195</v>
      </c>
      <c r="C92" s="719">
        <f>ROUND(INDEX(LINEST($E$56:$E$67,$F$37:$F$48,,FALSE),2),5)</f>
        <v>0</v>
      </c>
      <c r="D92" s="512"/>
      <c r="E92" s="513" t="s">
        <v>231</v>
      </c>
      <c r="F92" s="701">
        <f>C92</f>
        <v>0</v>
      </c>
      <c r="G92" s="690"/>
    </row>
    <row r="93" spans="1:9" ht="13.8" thickBot="1" x14ac:dyDescent="0.3">
      <c r="A93" s="411"/>
      <c r="B93" s="411"/>
      <c r="C93" s="411"/>
      <c r="D93" s="411"/>
      <c r="E93" s="411"/>
      <c r="F93" s="411"/>
    </row>
    <row r="94" spans="1:9" ht="31.2" x14ac:dyDescent="0.25">
      <c r="A94" s="500" t="s">
        <v>234</v>
      </c>
      <c r="B94" s="501" t="s">
        <v>233</v>
      </c>
      <c r="C94" s="502" t="s">
        <v>232</v>
      </c>
      <c r="D94" s="63"/>
      <c r="E94" s="63"/>
      <c r="F94" s="63"/>
      <c r="I94" s="514"/>
    </row>
    <row r="95" spans="1:9" ht="13.8" thickBot="1" x14ac:dyDescent="0.3">
      <c r="A95" s="702">
        <f>ROUND(F92*12,5)</f>
        <v>0</v>
      </c>
      <c r="B95" s="703">
        <f>ROUND(E54,5)</f>
        <v>0</v>
      </c>
      <c r="C95" s="704" t="e">
        <f>ROUND(A95/B95,5)</f>
        <v>#DIV/0!</v>
      </c>
      <c r="D95" s="63"/>
      <c r="E95" s="63"/>
      <c r="F95" s="63"/>
    </row>
    <row r="96" spans="1:9" x14ac:dyDescent="0.25">
      <c r="A96" s="411"/>
      <c r="B96" s="413"/>
      <c r="C96" s="413"/>
      <c r="D96" s="415"/>
      <c r="E96" s="415"/>
      <c r="F96" s="413"/>
    </row>
    <row r="97" spans="1:7" ht="13.8" thickBot="1" x14ac:dyDescent="0.3">
      <c r="A97" s="407"/>
      <c r="B97" s="407"/>
      <c r="C97" s="407"/>
      <c r="D97" s="407"/>
      <c r="E97" s="407"/>
      <c r="F97" s="407"/>
    </row>
    <row r="98" spans="1:7" ht="13.8" thickBot="1" x14ac:dyDescent="0.3">
      <c r="A98" s="450" t="s">
        <v>197</v>
      </c>
      <c r="B98" s="451"/>
      <c r="C98" s="705" t="e">
        <f>ROUND(B10/B11,5)</f>
        <v>#DIV/0!</v>
      </c>
      <c r="D98" s="63" t="s">
        <v>196</v>
      </c>
      <c r="E98" s="407"/>
      <c r="F98" s="407"/>
    </row>
    <row r="99" spans="1:7" x14ac:dyDescent="0.25">
      <c r="A99" s="407"/>
      <c r="B99" s="407"/>
      <c r="C99" s="407"/>
      <c r="D99" s="407"/>
      <c r="E99" s="407"/>
      <c r="F99" s="407"/>
    </row>
    <row r="100" spans="1:7" ht="14.4" thickBot="1" x14ac:dyDescent="0.3">
      <c r="A100" s="410" t="s">
        <v>205</v>
      </c>
      <c r="B100" s="407"/>
      <c r="C100" s="407"/>
      <c r="D100" s="407"/>
      <c r="E100" s="407"/>
      <c r="F100" s="407"/>
    </row>
    <row r="101" spans="1:7" ht="44.25" customHeight="1" x14ac:dyDescent="0.25">
      <c r="A101" s="420"/>
      <c r="B101" s="421" t="str">
        <f>B34</f>
        <v>Kessel 1</v>
      </c>
      <c r="C101" s="421" t="str">
        <f>C34</f>
        <v>Kessel 2</v>
      </c>
      <c r="D101" s="461" t="s">
        <v>343</v>
      </c>
      <c r="E101" s="463" t="s">
        <v>214</v>
      </c>
      <c r="F101" s="431"/>
      <c r="G101"/>
    </row>
    <row r="102" spans="1:7" ht="26.4" x14ac:dyDescent="0.25">
      <c r="A102" s="447" t="s">
        <v>206</v>
      </c>
      <c r="B102" s="417">
        <f>ROUND(B54*1000,2)</f>
        <v>0</v>
      </c>
      <c r="C102" s="417">
        <f>ROUND(C54*1000,2)</f>
        <v>0</v>
      </c>
      <c r="D102" s="417">
        <f>ROUND(D54*1000,2)</f>
        <v>0</v>
      </c>
      <c r="E102" s="417">
        <f>B102+C102+D102</f>
        <v>0</v>
      </c>
      <c r="F102" s="199" t="s">
        <v>217</v>
      </c>
      <c r="G102"/>
    </row>
    <row r="103" spans="1:7" x14ac:dyDescent="0.25">
      <c r="A103" s="467"/>
      <c r="B103" s="468"/>
      <c r="C103" s="468"/>
      <c r="D103" s="468"/>
      <c r="E103" s="471"/>
      <c r="F103" s="436"/>
      <c r="G103"/>
    </row>
    <row r="104" spans="1:7" x14ac:dyDescent="0.25">
      <c r="A104" s="887" t="s">
        <v>207</v>
      </c>
      <c r="B104" s="888"/>
      <c r="C104" s="888"/>
      <c r="D104" s="889"/>
      <c r="E104" s="417">
        <f>ROUND(A95*1000,2)</f>
        <v>0</v>
      </c>
      <c r="F104" s="457" t="s">
        <v>235</v>
      </c>
      <c r="G104"/>
    </row>
    <row r="105" spans="1:7" x14ac:dyDescent="0.25">
      <c r="A105" s="467"/>
      <c r="B105" s="468"/>
      <c r="C105" s="468"/>
      <c r="D105" s="468"/>
      <c r="E105" s="471"/>
      <c r="F105" s="436"/>
      <c r="G105"/>
    </row>
    <row r="106" spans="1:7" x14ac:dyDescent="0.25">
      <c r="A106" s="887" t="s">
        <v>208</v>
      </c>
      <c r="B106" s="888"/>
      <c r="C106" s="888"/>
      <c r="D106" s="889"/>
      <c r="E106" s="417">
        <f>ROUND(E102-E104,2)</f>
        <v>0</v>
      </c>
      <c r="F106" s="199" t="s">
        <v>218</v>
      </c>
      <c r="G106"/>
    </row>
    <row r="107" spans="1:7" x14ac:dyDescent="0.25">
      <c r="A107" s="467"/>
      <c r="B107" s="469"/>
      <c r="C107" s="469"/>
      <c r="D107" s="470"/>
      <c r="E107" s="471"/>
      <c r="F107" s="436"/>
      <c r="G107"/>
    </row>
    <row r="108" spans="1:7" x14ac:dyDescent="0.25">
      <c r="A108" s="887" t="s">
        <v>209</v>
      </c>
      <c r="B108" s="888"/>
      <c r="C108" s="888"/>
      <c r="D108" s="889"/>
      <c r="E108" s="417" t="e">
        <f>ROUND(E106*C98,2)</f>
        <v>#DIV/0!</v>
      </c>
      <c r="F108" s="199" t="s">
        <v>236</v>
      </c>
      <c r="G108"/>
    </row>
    <row r="109" spans="1:7" x14ac:dyDescent="0.25">
      <c r="A109" s="467"/>
      <c r="B109" s="469"/>
      <c r="C109" s="469"/>
      <c r="D109" s="470"/>
      <c r="E109" s="471"/>
      <c r="F109" s="436"/>
      <c r="G109"/>
    </row>
    <row r="110" spans="1:7" x14ac:dyDescent="0.25">
      <c r="A110" s="887" t="s">
        <v>216</v>
      </c>
      <c r="B110" s="888"/>
      <c r="C110" s="888"/>
      <c r="D110" s="889"/>
      <c r="E110" s="417" t="e">
        <f>E108+E104</f>
        <v>#DIV/0!</v>
      </c>
      <c r="F110" s="199" t="s">
        <v>219</v>
      </c>
      <c r="G110"/>
    </row>
    <row r="111" spans="1:7" x14ac:dyDescent="0.25">
      <c r="A111" s="467"/>
      <c r="B111" s="469"/>
      <c r="C111" s="469"/>
      <c r="D111" s="470"/>
      <c r="E111" s="475"/>
      <c r="F111" s="436"/>
      <c r="G111"/>
    </row>
    <row r="112" spans="1:7" x14ac:dyDescent="0.25">
      <c r="A112" s="887" t="s">
        <v>210</v>
      </c>
      <c r="B112" s="888"/>
      <c r="C112" s="889"/>
      <c r="D112" s="417">
        <f>D102</f>
        <v>0</v>
      </c>
      <c r="E112" s="476"/>
      <c r="F112" s="436"/>
      <c r="G112"/>
    </row>
    <row r="113" spans="1:7" ht="26.4" x14ac:dyDescent="0.25">
      <c r="A113" s="465"/>
      <c r="B113" s="478"/>
      <c r="C113" s="478"/>
      <c r="D113" s="479"/>
      <c r="E113" s="407"/>
      <c r="F113" s="466" t="s">
        <v>213</v>
      </c>
      <c r="G113"/>
    </row>
    <row r="114" spans="1:7" x14ac:dyDescent="0.25">
      <c r="A114" s="887" t="s">
        <v>211</v>
      </c>
      <c r="B114" s="888"/>
      <c r="C114" s="888"/>
      <c r="D114" s="888"/>
      <c r="E114" s="889"/>
      <c r="F114" s="423" t="e">
        <f>ROUND(E110-D112,2)</f>
        <v>#DIV/0!</v>
      </c>
      <c r="G114"/>
    </row>
    <row r="115" spans="1:7" ht="26.4" x14ac:dyDescent="0.25">
      <c r="A115" s="480" t="s">
        <v>212</v>
      </c>
      <c r="B115" s="481">
        <v>0</v>
      </c>
      <c r="C115" s="482" t="e">
        <f>F114-B115</f>
        <v>#DIV/0!</v>
      </c>
      <c r="D115" s="464"/>
      <c r="E115" s="484"/>
      <c r="F115" s="436"/>
      <c r="G115"/>
    </row>
    <row r="116" spans="1:7" x14ac:dyDescent="0.25">
      <c r="A116" s="458"/>
      <c r="B116" s="477"/>
      <c r="C116" s="477"/>
      <c r="D116" s="472"/>
      <c r="E116" s="484"/>
      <c r="F116" s="436"/>
      <c r="G116"/>
    </row>
    <row r="117" spans="1:7" x14ac:dyDescent="0.25">
      <c r="A117" s="65" t="s">
        <v>229</v>
      </c>
      <c r="B117" s="483"/>
      <c r="C117" s="483"/>
      <c r="D117" s="473"/>
      <c r="E117" s="474"/>
      <c r="F117" s="436"/>
      <c r="G117"/>
    </row>
    <row r="118" spans="1:7" ht="13.8" thickBot="1" x14ac:dyDescent="0.3">
      <c r="A118" s="448"/>
      <c r="B118" s="425">
        <f>ROUND(B115/$B$50,2)</f>
        <v>0</v>
      </c>
      <c r="C118" s="425" t="e">
        <f>ROUND(C115/$C$50,2)</f>
        <v>#DIV/0!</v>
      </c>
      <c r="D118" s="425">
        <f>ROUND(D112/$D$50,2)</f>
        <v>0</v>
      </c>
      <c r="E118" s="459" t="e">
        <f>B118+C118+D118</f>
        <v>#DIV/0!</v>
      </c>
      <c r="F118" s="446"/>
      <c r="G118"/>
    </row>
    <row r="119" spans="1:7" x14ac:dyDescent="0.25">
      <c r="A119"/>
      <c r="B119" s="407"/>
      <c r="C119" s="407"/>
      <c r="D119" s="406"/>
      <c r="E119" s="407"/>
      <c r="F119" s="407"/>
    </row>
    <row r="120" spans="1:7" x14ac:dyDescent="0.25">
      <c r="A120"/>
      <c r="B120" s="407"/>
      <c r="C120" s="407"/>
      <c r="D120" s="407"/>
      <c r="E120" s="407"/>
      <c r="F120"/>
    </row>
    <row r="121" spans="1:7" x14ac:dyDescent="0.25">
      <c r="A121"/>
      <c r="B121"/>
      <c r="C121" s="403"/>
      <c r="D121" s="404"/>
      <c r="E121"/>
      <c r="F121"/>
    </row>
  </sheetData>
  <mergeCells count="9">
    <mergeCell ref="A112:C112"/>
    <mergeCell ref="A114:E114"/>
    <mergeCell ref="B5:D5"/>
    <mergeCell ref="A104:D104"/>
    <mergeCell ref="A106:D106"/>
    <mergeCell ref="A108:D108"/>
    <mergeCell ref="A110:D110"/>
    <mergeCell ref="A31:F31"/>
    <mergeCell ref="A14:F14"/>
  </mergeCells>
  <pageMargins left="0.7" right="0.7" top="0.78740157499999996" bottom="0.78740157499999996" header="0.3" footer="0.3"/>
  <pageSetup paperSize="9" scale="91" orientation="portrait" r:id="rId1"/>
  <headerFooter>
    <oddFooter>&amp;LSeite &amp;P von &amp;N&amp;RLeitfaden Contracting der Bayerischen Staatlichen Hochbauverwaltung, Stand: Oktober/2025</oddFooter>
  </headerFooter>
  <rowBreaks count="2" manualBreakCount="2">
    <brk id="51" max="5" man="1"/>
    <brk id="99" max="5" man="1"/>
  </rowBreaks>
  <colBreaks count="1" manualBreakCount="1">
    <brk id="6" max="114"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tabColor theme="6" tint="0.39997558519241921"/>
    <pageSetUpPr fitToPage="1"/>
  </sheetPr>
  <dimension ref="A1:GV53"/>
  <sheetViews>
    <sheetView view="pageBreakPreview" zoomScale="85" zoomScaleNormal="85" zoomScaleSheetLayoutView="85" workbookViewId="0">
      <selection activeCell="D47" sqref="D47"/>
    </sheetView>
  </sheetViews>
  <sheetFormatPr baseColWidth="10" defaultColWidth="12" defaultRowHeight="13.2" x14ac:dyDescent="0.25"/>
  <cols>
    <col min="1" max="1" width="37.33203125" style="108" customWidth="1"/>
    <col min="2" max="2" width="22.6640625" style="108" customWidth="1"/>
    <col min="3" max="3" width="20.5546875" style="108" customWidth="1"/>
    <col min="4" max="4" width="18.44140625" style="108" customWidth="1"/>
    <col min="5" max="5" width="18.33203125" style="108" customWidth="1"/>
    <col min="6" max="6" width="24.88671875" style="108" customWidth="1"/>
    <col min="7" max="7" width="20.33203125" style="108" customWidth="1"/>
    <col min="8" max="8" width="24.109375" style="108" customWidth="1"/>
    <col min="9" max="9" width="19.5546875" style="177" customWidth="1"/>
    <col min="10" max="10" width="17.6640625" style="177" customWidth="1"/>
    <col min="11" max="11" width="20.6640625" style="177" customWidth="1"/>
    <col min="12" max="16384" width="12" style="177"/>
  </cols>
  <sheetData>
    <row r="1" spans="1:204" x14ac:dyDescent="0.25">
      <c r="A1" s="50" t="s">
        <v>59</v>
      </c>
      <c r="B1" s="105"/>
      <c r="C1" s="105"/>
      <c r="D1" s="105"/>
      <c r="E1" s="105"/>
      <c r="F1" s="105"/>
      <c r="G1" s="105"/>
      <c r="H1" s="105"/>
      <c r="I1" s="713"/>
    </row>
    <row r="2" spans="1:204" x14ac:dyDescent="0.25">
      <c r="A2" s="105"/>
      <c r="B2" s="105"/>
      <c r="C2" s="105"/>
      <c r="D2" s="105"/>
      <c r="E2" s="105"/>
      <c r="F2" s="105"/>
      <c r="G2" s="105"/>
      <c r="H2" s="105"/>
      <c r="I2" s="713"/>
    </row>
    <row r="3" spans="1:204" x14ac:dyDescent="0.25">
      <c r="A3" s="51" t="s">
        <v>139</v>
      </c>
      <c r="B3" s="105"/>
      <c r="C3" s="105"/>
      <c r="D3" s="105"/>
      <c r="E3" s="105"/>
      <c r="F3" s="105"/>
      <c r="G3" s="105"/>
      <c r="H3" s="105"/>
      <c r="I3" s="713"/>
    </row>
    <row r="4" spans="1:204" s="182" customFormat="1" ht="23.25" customHeight="1" x14ac:dyDescent="0.25">
      <c r="A4" s="178"/>
      <c r="B4" s="179"/>
      <c r="C4" s="180"/>
      <c r="D4" s="180"/>
      <c r="E4" s="180"/>
      <c r="F4" s="180"/>
      <c r="G4" s="180"/>
      <c r="H4" s="180"/>
      <c r="I4" s="180"/>
      <c r="J4" s="181"/>
      <c r="K4" s="177"/>
      <c r="L4" s="177"/>
      <c r="M4" s="177"/>
      <c r="N4" s="177"/>
      <c r="O4" s="177"/>
      <c r="P4" s="177"/>
      <c r="Q4" s="177"/>
      <c r="R4" s="177"/>
      <c r="S4" s="177"/>
      <c r="T4" s="177"/>
      <c r="U4" s="177"/>
      <c r="V4" s="177"/>
      <c r="W4" s="177"/>
      <c r="X4" s="177"/>
      <c r="Y4" s="177"/>
      <c r="Z4" s="177"/>
      <c r="AA4" s="177"/>
      <c r="AB4" s="177"/>
      <c r="AC4" s="177"/>
      <c r="AD4" s="177"/>
      <c r="AE4" s="177"/>
      <c r="AF4" s="177"/>
      <c r="AG4" s="177"/>
      <c r="AH4" s="177"/>
      <c r="AI4" s="177"/>
      <c r="AJ4" s="177"/>
      <c r="AK4" s="177"/>
      <c r="AL4" s="177"/>
      <c r="AM4" s="177"/>
      <c r="AN4" s="177"/>
      <c r="AO4" s="177"/>
      <c r="AP4" s="177"/>
      <c r="AQ4" s="177"/>
      <c r="AR4" s="177"/>
      <c r="AS4" s="177"/>
      <c r="AT4" s="177"/>
      <c r="AU4" s="177"/>
      <c r="AV4" s="177"/>
      <c r="AW4" s="177"/>
      <c r="AX4" s="177"/>
      <c r="AY4" s="177"/>
      <c r="AZ4" s="177"/>
      <c r="BA4" s="177"/>
      <c r="BB4" s="177"/>
      <c r="BC4" s="177"/>
      <c r="BD4" s="177"/>
      <c r="BE4" s="177"/>
      <c r="BF4" s="177"/>
      <c r="BG4" s="177"/>
      <c r="BH4" s="177"/>
      <c r="BI4" s="177"/>
      <c r="BJ4" s="177"/>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c r="DH4" s="177"/>
      <c r="DI4" s="177"/>
      <c r="DJ4" s="177"/>
      <c r="DK4" s="177"/>
      <c r="DL4" s="177"/>
      <c r="DM4" s="177"/>
      <c r="DN4" s="177"/>
      <c r="DO4" s="177"/>
      <c r="DP4" s="177"/>
      <c r="DQ4" s="177"/>
      <c r="DR4" s="177"/>
      <c r="DS4" s="177"/>
      <c r="DT4" s="177"/>
      <c r="DU4" s="177"/>
      <c r="DV4" s="177"/>
      <c r="DW4" s="177"/>
      <c r="DX4" s="177"/>
      <c r="DY4" s="177"/>
      <c r="DZ4" s="177"/>
      <c r="EA4" s="177"/>
      <c r="EB4" s="177"/>
      <c r="EC4" s="177"/>
      <c r="ED4" s="177"/>
      <c r="EE4" s="177"/>
      <c r="EF4" s="177"/>
      <c r="EG4" s="177"/>
      <c r="EH4" s="177"/>
      <c r="EI4" s="177"/>
      <c r="EJ4" s="177"/>
      <c r="EK4" s="177"/>
      <c r="EL4" s="177"/>
      <c r="EM4" s="177"/>
      <c r="EN4" s="177"/>
      <c r="EO4" s="177"/>
      <c r="EP4" s="177"/>
      <c r="EQ4" s="177"/>
      <c r="ER4" s="177"/>
      <c r="ES4" s="177"/>
      <c r="ET4" s="177"/>
      <c r="EU4" s="177"/>
      <c r="EV4" s="177"/>
      <c r="EW4" s="177"/>
      <c r="EX4" s="177"/>
      <c r="EY4" s="177"/>
      <c r="EZ4" s="177"/>
      <c r="FA4" s="177"/>
      <c r="FB4" s="177"/>
      <c r="FC4" s="177"/>
      <c r="FD4" s="177"/>
      <c r="FE4" s="177"/>
      <c r="FF4" s="177"/>
      <c r="FG4" s="177"/>
      <c r="FH4" s="177"/>
      <c r="FI4" s="177"/>
      <c r="FJ4" s="177"/>
      <c r="FK4" s="177"/>
      <c r="FL4" s="177"/>
      <c r="FM4" s="177"/>
      <c r="FN4" s="177"/>
      <c r="FO4" s="177"/>
      <c r="FP4" s="177"/>
      <c r="FQ4" s="177"/>
      <c r="FR4" s="177"/>
      <c r="FS4" s="177"/>
      <c r="FT4" s="177"/>
      <c r="FU4" s="177"/>
      <c r="FV4" s="177"/>
      <c r="FW4" s="177"/>
      <c r="FX4" s="177"/>
      <c r="FY4" s="177"/>
      <c r="FZ4" s="177"/>
      <c r="GA4" s="177"/>
      <c r="GB4" s="177"/>
      <c r="GC4" s="177"/>
      <c r="GD4" s="177"/>
      <c r="GE4" s="177"/>
      <c r="GF4" s="177"/>
      <c r="GG4" s="177"/>
      <c r="GH4" s="177"/>
      <c r="GI4" s="177"/>
      <c r="GJ4" s="177"/>
      <c r="GK4" s="177"/>
      <c r="GL4" s="177"/>
      <c r="GM4" s="177"/>
      <c r="GN4" s="177"/>
      <c r="GO4" s="177"/>
      <c r="GP4" s="177"/>
      <c r="GQ4" s="177"/>
      <c r="GR4" s="177"/>
      <c r="GS4" s="177"/>
      <c r="GT4" s="177"/>
      <c r="GU4" s="177"/>
      <c r="GV4" s="177"/>
    </row>
    <row r="5" spans="1:204" s="182" customFormat="1" ht="17.399999999999999" x14ac:dyDescent="0.25">
      <c r="A5" s="48" t="s">
        <v>0</v>
      </c>
      <c r="B5" s="847" t="str">
        <f>Referenzwerte!C5</f>
        <v>Musterliegenschaft</v>
      </c>
      <c r="C5" s="848"/>
      <c r="D5" s="848"/>
      <c r="E5" s="849"/>
      <c r="F5" s="180"/>
      <c r="G5" s="180"/>
      <c r="H5" s="180"/>
      <c r="I5" s="179"/>
      <c r="J5" s="177"/>
      <c r="K5" s="177"/>
      <c r="L5" s="177"/>
      <c r="M5" s="177"/>
      <c r="N5" s="177"/>
      <c r="O5" s="177"/>
      <c r="P5" s="177"/>
      <c r="Q5" s="177"/>
      <c r="R5" s="177"/>
      <c r="S5" s="177"/>
      <c r="T5" s="177"/>
      <c r="U5" s="177"/>
      <c r="V5" s="177"/>
      <c r="W5" s="177"/>
      <c r="X5" s="177"/>
      <c r="Y5" s="177"/>
      <c r="Z5" s="177"/>
      <c r="AA5" s="177"/>
      <c r="AB5" s="177"/>
      <c r="AC5" s="177"/>
      <c r="AD5" s="177"/>
      <c r="AE5" s="177"/>
      <c r="AF5" s="177"/>
      <c r="AG5" s="177"/>
      <c r="AH5" s="177"/>
      <c r="AI5" s="177"/>
      <c r="AJ5" s="177"/>
      <c r="AK5" s="177"/>
      <c r="AL5" s="177"/>
      <c r="AM5" s="177"/>
      <c r="AN5" s="177"/>
      <c r="AO5" s="177"/>
      <c r="AP5" s="177"/>
      <c r="AQ5" s="177"/>
      <c r="AR5" s="177"/>
      <c r="AS5" s="177"/>
      <c r="AT5" s="177"/>
      <c r="AU5" s="177"/>
      <c r="AV5" s="177"/>
      <c r="AW5" s="177"/>
      <c r="AX5" s="177"/>
      <c r="AY5" s="177"/>
      <c r="AZ5" s="177"/>
      <c r="BA5" s="177"/>
      <c r="BB5" s="177"/>
      <c r="BC5" s="177"/>
      <c r="BD5" s="177"/>
      <c r="BE5" s="177"/>
      <c r="BF5" s="177"/>
      <c r="BG5" s="177"/>
      <c r="BH5" s="177"/>
      <c r="BI5" s="177"/>
      <c r="BJ5" s="177"/>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c r="DH5" s="177"/>
      <c r="DI5" s="177"/>
      <c r="DJ5" s="177"/>
      <c r="DK5" s="177"/>
      <c r="DL5" s="177"/>
      <c r="DM5" s="177"/>
      <c r="DN5" s="177"/>
      <c r="DO5" s="177"/>
      <c r="DP5" s="177"/>
      <c r="DQ5" s="177"/>
      <c r="DR5" s="177"/>
      <c r="DS5" s="177"/>
      <c r="DT5" s="177"/>
      <c r="DU5" s="177"/>
      <c r="DV5" s="177"/>
      <c r="DW5" s="177"/>
      <c r="DX5" s="177"/>
      <c r="DY5" s="177"/>
      <c r="DZ5" s="177"/>
      <c r="EA5" s="177"/>
      <c r="EB5" s="177"/>
      <c r="EC5" s="177"/>
      <c r="ED5" s="177"/>
      <c r="EE5" s="177"/>
      <c r="EF5" s="177"/>
      <c r="EG5" s="177"/>
      <c r="EH5" s="177"/>
      <c r="EI5" s="177"/>
      <c r="EJ5" s="177"/>
      <c r="EK5" s="177"/>
      <c r="EL5" s="177"/>
      <c r="EM5" s="177"/>
      <c r="EN5" s="177"/>
      <c r="EO5" s="177"/>
      <c r="EP5" s="177"/>
      <c r="EQ5" s="177"/>
      <c r="ER5" s="177"/>
      <c r="ES5" s="177"/>
      <c r="ET5" s="177"/>
      <c r="EU5" s="177"/>
      <c r="EV5" s="177"/>
      <c r="EW5" s="177"/>
      <c r="EX5" s="177"/>
      <c r="EY5" s="177"/>
      <c r="EZ5" s="177"/>
      <c r="FA5" s="177"/>
      <c r="FB5" s="177"/>
      <c r="FC5" s="177"/>
      <c r="FD5" s="177"/>
      <c r="FE5" s="177"/>
      <c r="FF5" s="177"/>
      <c r="FG5" s="177"/>
      <c r="FH5" s="177"/>
      <c r="FI5" s="177"/>
      <c r="FJ5" s="177"/>
      <c r="FK5" s="177"/>
      <c r="FL5" s="177"/>
      <c r="FM5" s="177"/>
      <c r="FN5" s="177"/>
      <c r="FO5" s="177"/>
      <c r="FP5" s="177"/>
      <c r="FQ5" s="177"/>
      <c r="FR5" s="177"/>
      <c r="FS5" s="177"/>
      <c r="FT5" s="177"/>
      <c r="FU5" s="177"/>
      <c r="FV5" s="177"/>
      <c r="FW5" s="177"/>
      <c r="FX5" s="177"/>
      <c r="FY5" s="177"/>
      <c r="FZ5" s="177"/>
      <c r="GA5" s="177"/>
      <c r="GB5" s="177"/>
      <c r="GC5" s="177"/>
      <c r="GD5" s="177"/>
      <c r="GE5" s="177"/>
      <c r="GF5" s="177"/>
      <c r="GG5" s="177"/>
      <c r="GH5" s="177"/>
      <c r="GI5" s="177"/>
      <c r="GJ5" s="177"/>
      <c r="GK5" s="177"/>
      <c r="GL5" s="177"/>
      <c r="GM5" s="177"/>
      <c r="GN5" s="177"/>
      <c r="GO5" s="177"/>
      <c r="GP5" s="177"/>
      <c r="GQ5" s="177"/>
      <c r="GR5" s="177"/>
      <c r="GS5" s="177"/>
      <c r="GT5" s="177"/>
      <c r="GU5" s="177"/>
    </row>
    <row r="6" spans="1:204" s="182" customFormat="1" ht="17.399999999999999" x14ac:dyDescent="0.3">
      <c r="A6" s="52"/>
      <c r="B6" s="63"/>
      <c r="C6" s="63"/>
      <c r="D6" s="63"/>
      <c r="E6" s="63"/>
      <c r="F6" s="180"/>
      <c r="G6" s="180"/>
      <c r="H6" s="180"/>
      <c r="I6" s="179"/>
      <c r="J6" s="177"/>
      <c r="K6" s="177"/>
      <c r="L6" s="177"/>
      <c r="M6" s="177"/>
      <c r="N6" s="177"/>
      <c r="O6" s="177"/>
      <c r="P6" s="177"/>
      <c r="Q6" s="177"/>
      <c r="R6" s="177"/>
      <c r="S6" s="177"/>
      <c r="T6" s="177"/>
      <c r="U6" s="177"/>
      <c r="V6" s="177"/>
      <c r="W6" s="177"/>
      <c r="X6" s="177"/>
      <c r="Y6" s="177"/>
      <c r="Z6" s="177"/>
      <c r="AA6" s="177"/>
      <c r="AB6" s="177"/>
      <c r="AC6" s="177"/>
      <c r="AD6" s="177"/>
      <c r="AE6" s="177"/>
      <c r="AF6" s="177"/>
      <c r="AG6" s="177"/>
      <c r="AH6" s="177"/>
      <c r="AI6" s="177"/>
      <c r="AJ6" s="177"/>
      <c r="AK6" s="177"/>
      <c r="AL6" s="177"/>
      <c r="AM6" s="177"/>
      <c r="AN6" s="177"/>
      <c r="AO6" s="177"/>
      <c r="AP6" s="177"/>
      <c r="AQ6" s="177"/>
      <c r="AR6" s="177"/>
      <c r="AS6" s="177"/>
      <c r="AT6" s="177"/>
      <c r="AU6" s="177"/>
      <c r="AV6" s="177"/>
      <c r="AW6" s="177"/>
      <c r="AX6" s="177"/>
      <c r="AY6" s="177"/>
      <c r="AZ6" s="177"/>
      <c r="BA6" s="177"/>
      <c r="BB6" s="177"/>
      <c r="BC6" s="177"/>
      <c r="BD6" s="177"/>
      <c r="BE6" s="177"/>
      <c r="BF6" s="177"/>
      <c r="BG6" s="177"/>
      <c r="BH6" s="177"/>
      <c r="BI6" s="177"/>
      <c r="BJ6" s="177"/>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c r="DH6" s="177"/>
      <c r="DI6" s="177"/>
      <c r="DJ6" s="177"/>
      <c r="DK6" s="177"/>
      <c r="DL6" s="177"/>
      <c r="DM6" s="177"/>
      <c r="DN6" s="177"/>
      <c r="DO6" s="177"/>
      <c r="DP6" s="177"/>
      <c r="DQ6" s="177"/>
      <c r="DR6" s="177"/>
      <c r="DS6" s="177"/>
      <c r="DT6" s="177"/>
      <c r="DU6" s="177"/>
      <c r="DV6" s="177"/>
      <c r="DW6" s="177"/>
      <c r="DX6" s="177"/>
      <c r="DY6" s="177"/>
      <c r="DZ6" s="177"/>
      <c r="EA6" s="177"/>
      <c r="EB6" s="177"/>
      <c r="EC6" s="177"/>
      <c r="ED6" s="177"/>
      <c r="EE6" s="177"/>
      <c r="EF6" s="177"/>
      <c r="EG6" s="177"/>
      <c r="EH6" s="177"/>
      <c r="EI6" s="177"/>
      <c r="EJ6" s="177"/>
      <c r="EK6" s="177"/>
      <c r="EL6" s="177"/>
      <c r="EM6" s="177"/>
      <c r="EN6" s="177"/>
      <c r="EO6" s="177"/>
      <c r="EP6" s="177"/>
      <c r="EQ6" s="177"/>
      <c r="ER6" s="177"/>
      <c r="ES6" s="177"/>
      <c r="ET6" s="177"/>
      <c r="EU6" s="177"/>
      <c r="EV6" s="177"/>
      <c r="EW6" s="177"/>
      <c r="EX6" s="177"/>
      <c r="EY6" s="177"/>
      <c r="EZ6" s="177"/>
      <c r="FA6" s="177"/>
      <c r="FB6" s="177"/>
      <c r="FC6" s="177"/>
      <c r="FD6" s="177"/>
      <c r="FE6" s="177"/>
      <c r="FF6" s="177"/>
      <c r="FG6" s="177"/>
      <c r="FH6" s="177"/>
      <c r="FI6" s="177"/>
      <c r="FJ6" s="177"/>
      <c r="FK6" s="177"/>
      <c r="FL6" s="177"/>
      <c r="FM6" s="177"/>
      <c r="FN6" s="177"/>
      <c r="FO6" s="177"/>
      <c r="FP6" s="177"/>
      <c r="FQ6" s="177"/>
      <c r="FR6" s="177"/>
      <c r="FS6" s="177"/>
      <c r="FT6" s="177"/>
      <c r="FU6" s="177"/>
      <c r="FV6" s="177"/>
      <c r="FW6" s="177"/>
      <c r="FX6" s="177"/>
      <c r="FY6" s="177"/>
      <c r="FZ6" s="177"/>
      <c r="GA6" s="177"/>
      <c r="GB6" s="177"/>
      <c r="GC6" s="177"/>
      <c r="GD6" s="177"/>
      <c r="GE6" s="177"/>
      <c r="GF6" s="177"/>
      <c r="GG6" s="177"/>
      <c r="GH6" s="177"/>
      <c r="GI6" s="177"/>
      <c r="GJ6" s="177"/>
      <c r="GK6" s="177"/>
      <c r="GL6" s="177"/>
      <c r="GM6" s="177"/>
      <c r="GN6" s="177"/>
      <c r="GO6" s="177"/>
      <c r="GP6" s="177"/>
      <c r="GQ6" s="177"/>
      <c r="GR6" s="177"/>
      <c r="GS6" s="177"/>
      <c r="GT6" s="177"/>
      <c r="GU6" s="177"/>
    </row>
    <row r="7" spans="1:204" s="182" customFormat="1" ht="17.399999999999999" x14ac:dyDescent="0.25">
      <c r="A7" s="48" t="s">
        <v>36</v>
      </c>
      <c r="B7" s="229">
        <f>'Eingabemaske Abrechnungen'!B7</f>
        <v>2025</v>
      </c>
      <c r="C7" s="63"/>
      <c r="D7" s="63"/>
      <c r="E7" s="63"/>
      <c r="F7" s="180"/>
      <c r="G7" s="180"/>
      <c r="H7" s="180"/>
      <c r="I7" s="179"/>
      <c r="J7" s="177"/>
      <c r="K7" s="177"/>
      <c r="L7" s="177"/>
      <c r="M7" s="177"/>
      <c r="N7" s="177"/>
      <c r="O7" s="177"/>
      <c r="P7" s="177"/>
      <c r="Q7" s="177"/>
      <c r="R7" s="177"/>
      <c r="S7" s="177"/>
      <c r="T7" s="177"/>
      <c r="U7" s="177"/>
      <c r="V7" s="177"/>
      <c r="W7" s="177"/>
      <c r="X7" s="177"/>
      <c r="Y7" s="177"/>
      <c r="Z7" s="177"/>
      <c r="AA7" s="177"/>
      <c r="AB7" s="177"/>
      <c r="AC7" s="177"/>
      <c r="AD7" s="177"/>
      <c r="AE7" s="177"/>
      <c r="AF7" s="177"/>
      <c r="AG7" s="177"/>
      <c r="AH7" s="177"/>
      <c r="AI7" s="177"/>
      <c r="AJ7" s="177"/>
      <c r="AK7" s="177"/>
      <c r="AL7" s="177"/>
      <c r="AM7" s="177"/>
      <c r="AN7" s="177"/>
      <c r="AO7" s="177"/>
      <c r="AP7" s="177"/>
      <c r="AQ7" s="177"/>
      <c r="AR7" s="177"/>
      <c r="AS7" s="177"/>
      <c r="AT7" s="177"/>
      <c r="AU7" s="177"/>
      <c r="AV7" s="177"/>
      <c r="AW7" s="177"/>
      <c r="AX7" s="177"/>
      <c r="AY7" s="177"/>
      <c r="AZ7" s="177"/>
      <c r="BA7" s="177"/>
      <c r="BB7" s="177"/>
      <c r="BC7" s="177"/>
      <c r="BD7" s="177"/>
      <c r="BE7" s="177"/>
      <c r="BF7" s="177"/>
      <c r="BG7" s="177"/>
      <c r="BH7" s="177"/>
      <c r="BI7" s="177"/>
      <c r="BJ7" s="177"/>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c r="DH7" s="177"/>
      <c r="DI7" s="177"/>
      <c r="DJ7" s="177"/>
      <c r="DK7" s="177"/>
      <c r="DL7" s="177"/>
      <c r="DM7" s="177"/>
      <c r="DN7" s="177"/>
      <c r="DO7" s="177"/>
      <c r="DP7" s="177"/>
      <c r="DQ7" s="177"/>
      <c r="DR7" s="177"/>
      <c r="DS7" s="177"/>
      <c r="DT7" s="177"/>
      <c r="DU7" s="177"/>
      <c r="DV7" s="177"/>
      <c r="DW7" s="177"/>
      <c r="DX7" s="177"/>
      <c r="DY7" s="177"/>
      <c r="DZ7" s="177"/>
      <c r="EA7" s="177"/>
      <c r="EB7" s="177"/>
      <c r="EC7" s="177"/>
      <c r="ED7" s="177"/>
      <c r="EE7" s="177"/>
      <c r="EF7" s="177"/>
      <c r="EG7" s="177"/>
      <c r="EH7" s="177"/>
      <c r="EI7" s="177"/>
      <c r="EJ7" s="177"/>
      <c r="EK7" s="177"/>
      <c r="EL7" s="177"/>
      <c r="EM7" s="177"/>
      <c r="EN7" s="177"/>
      <c r="EO7" s="177"/>
      <c r="EP7" s="177"/>
      <c r="EQ7" s="177"/>
      <c r="ER7" s="177"/>
      <c r="ES7" s="177"/>
      <c r="ET7" s="177"/>
      <c r="EU7" s="177"/>
      <c r="EV7" s="177"/>
      <c r="EW7" s="177"/>
      <c r="EX7" s="177"/>
      <c r="EY7" s="177"/>
      <c r="EZ7" s="177"/>
      <c r="FA7" s="177"/>
      <c r="FB7" s="177"/>
      <c r="FC7" s="177"/>
      <c r="FD7" s="177"/>
      <c r="FE7" s="177"/>
      <c r="FF7" s="177"/>
      <c r="FG7" s="177"/>
      <c r="FH7" s="177"/>
      <c r="FI7" s="177"/>
      <c r="FJ7" s="177"/>
      <c r="FK7" s="177"/>
      <c r="FL7" s="177"/>
      <c r="FM7" s="177"/>
      <c r="FN7" s="177"/>
      <c r="FO7" s="177"/>
      <c r="FP7" s="177"/>
      <c r="FQ7" s="177"/>
      <c r="FR7" s="177"/>
      <c r="FS7" s="177"/>
      <c r="FT7" s="177"/>
      <c r="FU7" s="177"/>
      <c r="FV7" s="177"/>
      <c r="FW7" s="177"/>
      <c r="FX7" s="177"/>
      <c r="FY7" s="177"/>
      <c r="FZ7" s="177"/>
      <c r="GA7" s="177"/>
      <c r="GB7" s="177"/>
      <c r="GC7" s="177"/>
      <c r="GD7" s="177"/>
      <c r="GE7" s="177"/>
      <c r="GF7" s="177"/>
      <c r="GG7" s="177"/>
      <c r="GH7" s="177"/>
      <c r="GI7" s="177"/>
      <c r="GJ7" s="177"/>
      <c r="GK7" s="177"/>
      <c r="GL7" s="177"/>
      <c r="GM7" s="177"/>
      <c r="GN7" s="177"/>
      <c r="GO7" s="177"/>
      <c r="GP7" s="177"/>
      <c r="GQ7" s="177"/>
      <c r="GR7" s="177"/>
      <c r="GS7" s="177"/>
      <c r="GT7" s="177"/>
      <c r="GU7" s="177"/>
    </row>
    <row r="8" spans="1:204" s="182" customFormat="1" ht="17.399999999999999" x14ac:dyDescent="0.25">
      <c r="A8" s="48"/>
      <c r="B8" s="63"/>
      <c r="C8" s="63"/>
      <c r="D8" s="63"/>
      <c r="E8" s="63"/>
      <c r="F8" s="180"/>
      <c r="G8" s="180"/>
      <c r="H8" s="180"/>
      <c r="I8" s="179"/>
      <c r="J8" s="177"/>
      <c r="K8" s="177"/>
      <c r="L8" s="177"/>
      <c r="M8" s="177"/>
      <c r="N8" s="177"/>
      <c r="O8" s="177"/>
      <c r="P8" s="177"/>
      <c r="Q8" s="177"/>
      <c r="R8" s="177"/>
      <c r="S8" s="177"/>
      <c r="T8" s="177"/>
      <c r="U8" s="177"/>
      <c r="V8" s="177"/>
      <c r="W8" s="177"/>
      <c r="X8" s="177"/>
      <c r="Y8" s="177"/>
      <c r="Z8" s="177"/>
      <c r="AA8" s="177"/>
      <c r="AB8" s="177"/>
      <c r="AC8" s="177"/>
      <c r="AD8" s="177"/>
      <c r="AE8" s="177"/>
      <c r="AF8" s="177"/>
      <c r="AG8" s="177"/>
      <c r="AH8" s="177"/>
      <c r="AI8" s="177"/>
      <c r="AJ8" s="177"/>
      <c r="AK8" s="177"/>
      <c r="AL8" s="177"/>
      <c r="AM8" s="177"/>
      <c r="AN8" s="177"/>
      <c r="AO8" s="177"/>
      <c r="AP8" s="177"/>
      <c r="AQ8" s="177"/>
      <c r="AR8" s="177"/>
      <c r="AS8" s="177"/>
      <c r="AT8" s="177"/>
      <c r="AU8" s="177"/>
      <c r="AV8" s="177"/>
      <c r="AW8" s="177"/>
      <c r="AX8" s="177"/>
      <c r="AY8" s="177"/>
      <c r="AZ8" s="177"/>
      <c r="BA8" s="177"/>
      <c r="BB8" s="177"/>
      <c r="BC8" s="177"/>
      <c r="BD8" s="177"/>
      <c r="BE8" s="177"/>
      <c r="BF8" s="177"/>
      <c r="BG8" s="177"/>
      <c r="BH8" s="177"/>
      <c r="BI8" s="177"/>
      <c r="BJ8" s="177"/>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c r="DH8" s="177"/>
      <c r="DI8" s="177"/>
      <c r="DJ8" s="177"/>
      <c r="DK8" s="177"/>
      <c r="DL8" s="177"/>
      <c r="DM8" s="177"/>
      <c r="DN8" s="177"/>
      <c r="DO8" s="177"/>
      <c r="DP8" s="177"/>
      <c r="DQ8" s="177"/>
      <c r="DR8" s="177"/>
      <c r="DS8" s="177"/>
      <c r="DT8" s="177"/>
      <c r="DU8" s="177"/>
      <c r="DV8" s="177"/>
      <c r="DW8" s="177"/>
      <c r="DX8" s="177"/>
      <c r="DY8" s="177"/>
      <c r="DZ8" s="177"/>
      <c r="EA8" s="177"/>
      <c r="EB8" s="177"/>
      <c r="EC8" s="177"/>
      <c r="ED8" s="177"/>
      <c r="EE8" s="177"/>
      <c r="EF8" s="177"/>
      <c r="EG8" s="177"/>
      <c r="EH8" s="177"/>
      <c r="EI8" s="177"/>
      <c r="EJ8" s="177"/>
      <c r="EK8" s="177"/>
      <c r="EL8" s="177"/>
      <c r="EM8" s="177"/>
      <c r="EN8" s="177"/>
      <c r="EO8" s="177"/>
      <c r="EP8" s="177"/>
      <c r="EQ8" s="177"/>
      <c r="ER8" s="177"/>
      <c r="ES8" s="177"/>
      <c r="ET8" s="177"/>
      <c r="EU8" s="177"/>
      <c r="EV8" s="177"/>
      <c r="EW8" s="177"/>
      <c r="EX8" s="177"/>
      <c r="EY8" s="177"/>
      <c r="EZ8" s="177"/>
      <c r="FA8" s="177"/>
      <c r="FB8" s="177"/>
      <c r="FC8" s="177"/>
      <c r="FD8" s="177"/>
      <c r="FE8" s="177"/>
      <c r="FF8" s="177"/>
      <c r="FG8" s="177"/>
      <c r="FH8" s="177"/>
      <c r="FI8" s="177"/>
      <c r="FJ8" s="177"/>
      <c r="FK8" s="177"/>
      <c r="FL8" s="177"/>
      <c r="FM8" s="177"/>
      <c r="FN8" s="177"/>
      <c r="FO8" s="177"/>
      <c r="FP8" s="177"/>
      <c r="FQ8" s="177"/>
      <c r="FR8" s="177"/>
      <c r="FS8" s="177"/>
      <c r="FT8" s="177"/>
      <c r="FU8" s="177"/>
      <c r="FV8" s="177"/>
      <c r="FW8" s="177"/>
      <c r="FX8" s="177"/>
      <c r="FY8" s="177"/>
      <c r="FZ8" s="177"/>
      <c r="GA8" s="177"/>
      <c r="GB8" s="177"/>
      <c r="GC8" s="177"/>
      <c r="GD8" s="177"/>
      <c r="GE8" s="177"/>
      <c r="GF8" s="177"/>
      <c r="GG8" s="177"/>
      <c r="GH8" s="177"/>
      <c r="GI8" s="177"/>
      <c r="GJ8" s="177"/>
      <c r="GK8" s="177"/>
      <c r="GL8" s="177"/>
      <c r="GM8" s="177"/>
      <c r="GN8" s="177"/>
      <c r="GO8" s="177"/>
      <c r="GP8" s="177"/>
      <c r="GQ8" s="177"/>
      <c r="GR8" s="177"/>
      <c r="GS8" s="177"/>
      <c r="GT8" s="177"/>
      <c r="GU8" s="177"/>
    </row>
    <row r="9" spans="1:204" s="182" customFormat="1" ht="17.399999999999999" x14ac:dyDescent="0.25">
      <c r="A9" s="721" t="s">
        <v>293</v>
      </c>
      <c r="B9" s="722"/>
      <c r="C9" s="74"/>
      <c r="D9" s="63"/>
      <c r="E9" s="63"/>
      <c r="F9" s="180"/>
      <c r="G9" s="180"/>
      <c r="H9" s="180"/>
      <c r="I9" s="179"/>
      <c r="J9" s="177"/>
      <c r="K9" s="177"/>
      <c r="L9" s="177"/>
      <c r="M9" s="177"/>
      <c r="N9" s="177"/>
      <c r="O9" s="177"/>
      <c r="P9" s="177"/>
      <c r="Q9" s="177"/>
      <c r="R9" s="177"/>
      <c r="S9" s="177"/>
      <c r="T9" s="177"/>
      <c r="U9" s="177"/>
      <c r="V9" s="177"/>
      <c r="W9" s="177"/>
      <c r="X9" s="177"/>
      <c r="Y9" s="177"/>
      <c r="Z9" s="177"/>
      <c r="AA9" s="177"/>
      <c r="AB9" s="177"/>
      <c r="AC9" s="177"/>
      <c r="AD9" s="177"/>
      <c r="AE9" s="177"/>
      <c r="AF9" s="177"/>
      <c r="AG9" s="177"/>
      <c r="AH9" s="177"/>
      <c r="AI9" s="177"/>
      <c r="AJ9" s="177"/>
      <c r="AK9" s="177"/>
      <c r="AL9" s="177"/>
      <c r="AM9" s="177"/>
      <c r="AN9" s="177"/>
      <c r="AO9" s="177"/>
      <c r="AP9" s="177"/>
      <c r="AQ9" s="177"/>
      <c r="AR9" s="177"/>
      <c r="AS9" s="177"/>
      <c r="AT9" s="177"/>
      <c r="AU9" s="177"/>
      <c r="AV9" s="177"/>
      <c r="AW9" s="177"/>
      <c r="AX9" s="177"/>
      <c r="AY9" s="177"/>
      <c r="AZ9" s="177"/>
      <c r="BA9" s="177"/>
      <c r="BB9" s="177"/>
      <c r="BC9" s="177"/>
      <c r="BD9" s="177"/>
      <c r="BE9" s="177"/>
      <c r="BF9" s="177"/>
      <c r="BG9" s="177"/>
      <c r="BH9" s="177"/>
      <c r="BI9" s="177"/>
      <c r="BJ9" s="177"/>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c r="DH9" s="177"/>
      <c r="DI9" s="177"/>
      <c r="DJ9" s="177"/>
      <c r="DK9" s="177"/>
      <c r="DL9" s="177"/>
      <c r="DM9" s="177"/>
      <c r="DN9" s="177"/>
      <c r="DO9" s="177"/>
      <c r="DP9" s="177"/>
      <c r="DQ9" s="177"/>
      <c r="DR9" s="177"/>
      <c r="DS9" s="177"/>
      <c r="DT9" s="177"/>
      <c r="DU9" s="177"/>
      <c r="DV9" s="177"/>
      <c r="DW9" s="177"/>
      <c r="DX9" s="177"/>
      <c r="DY9" s="177"/>
      <c r="DZ9" s="177"/>
      <c r="EA9" s="177"/>
      <c r="EB9" s="177"/>
      <c r="EC9" s="177"/>
      <c r="ED9" s="177"/>
      <c r="EE9" s="177"/>
      <c r="EF9" s="177"/>
      <c r="EG9" s="177"/>
      <c r="EH9" s="177"/>
      <c r="EI9" s="177"/>
      <c r="EJ9" s="177"/>
      <c r="EK9" s="177"/>
      <c r="EL9" s="177"/>
      <c r="EM9" s="177"/>
      <c r="EN9" s="177"/>
      <c r="EO9" s="177"/>
      <c r="EP9" s="177"/>
      <c r="EQ9" s="177"/>
      <c r="ER9" s="177"/>
      <c r="ES9" s="177"/>
      <c r="ET9" s="177"/>
      <c r="EU9" s="177"/>
      <c r="EV9" s="177"/>
      <c r="EW9" s="177"/>
      <c r="EX9" s="177"/>
      <c r="EY9" s="177"/>
      <c r="EZ9" s="177"/>
      <c r="FA9" s="177"/>
      <c r="FB9" s="177"/>
      <c r="FC9" s="177"/>
      <c r="FD9" s="177"/>
      <c r="FE9" s="177"/>
      <c r="FF9" s="177"/>
      <c r="FG9" s="177"/>
      <c r="FH9" s="177"/>
      <c r="FI9" s="177"/>
      <c r="FJ9" s="177"/>
      <c r="FK9" s="177"/>
      <c r="FL9" s="177"/>
      <c r="FM9" s="177"/>
      <c r="FN9" s="177"/>
      <c r="FO9" s="177"/>
      <c r="FP9" s="177"/>
      <c r="FQ9" s="177"/>
      <c r="FR9" s="177"/>
      <c r="FS9" s="177"/>
      <c r="FT9" s="177"/>
      <c r="FU9" s="177"/>
      <c r="FV9" s="177"/>
      <c r="FW9" s="177"/>
      <c r="FX9" s="177"/>
      <c r="FY9" s="177"/>
      <c r="FZ9" s="177"/>
      <c r="GA9" s="177"/>
      <c r="GB9" s="177"/>
      <c r="GC9" s="177"/>
      <c r="GD9" s="177"/>
      <c r="GE9" s="177"/>
      <c r="GF9" s="177"/>
      <c r="GG9" s="177"/>
      <c r="GH9" s="177"/>
      <c r="GI9" s="177"/>
      <c r="GJ9" s="177"/>
      <c r="GK9" s="177"/>
      <c r="GL9" s="177"/>
      <c r="GM9" s="177"/>
      <c r="GN9" s="177"/>
      <c r="GO9" s="177"/>
      <c r="GP9" s="177"/>
      <c r="GQ9" s="177"/>
      <c r="GR9" s="177"/>
      <c r="GS9" s="177"/>
      <c r="GT9" s="177"/>
      <c r="GU9" s="177"/>
    </row>
    <row r="10" spans="1:204" s="182" customFormat="1" ht="17.399999999999999" x14ac:dyDescent="0.25">
      <c r="A10" s="726" t="str">
        <f>CONCATENATE("Arbeit ",Referenzwerte!B17)</f>
        <v>Arbeit z.B. HT</v>
      </c>
      <c r="B10" s="724">
        <f>Referenzwerte!B21</f>
        <v>0</v>
      </c>
      <c r="C10" s="725" t="s">
        <v>277</v>
      </c>
      <c r="D10" s="63"/>
      <c r="E10" s="63"/>
      <c r="F10" s="180"/>
      <c r="G10" s="180"/>
      <c r="H10" s="180"/>
      <c r="I10" s="179"/>
      <c r="J10" s="177"/>
      <c r="K10" s="177"/>
      <c r="L10" s="177"/>
      <c r="M10" s="177"/>
      <c r="N10" s="177"/>
      <c r="O10" s="177"/>
      <c r="P10" s="177"/>
      <c r="Q10" s="177"/>
      <c r="R10" s="177"/>
      <c r="S10" s="177"/>
      <c r="T10" s="177"/>
      <c r="U10" s="177"/>
      <c r="V10" s="177"/>
      <c r="W10" s="177"/>
      <c r="X10" s="177"/>
      <c r="Y10" s="177"/>
      <c r="Z10" s="177"/>
      <c r="AA10" s="177"/>
      <c r="AB10" s="177"/>
      <c r="AC10" s="177"/>
      <c r="AD10" s="177"/>
      <c r="AE10" s="177"/>
      <c r="AF10" s="177"/>
      <c r="AG10" s="177"/>
      <c r="AH10" s="177"/>
      <c r="AI10" s="177"/>
      <c r="AJ10" s="177"/>
      <c r="AK10" s="177"/>
      <c r="AL10" s="177"/>
      <c r="AM10" s="177"/>
      <c r="AN10" s="177"/>
      <c r="AO10" s="177"/>
      <c r="AP10" s="177"/>
      <c r="AQ10" s="177"/>
      <c r="AR10" s="177"/>
      <c r="AS10" s="177"/>
      <c r="AT10" s="177"/>
      <c r="AU10" s="177"/>
      <c r="AV10" s="177"/>
      <c r="AW10" s="177"/>
      <c r="AX10" s="177"/>
      <c r="AY10" s="177"/>
      <c r="AZ10" s="177"/>
      <c r="BA10" s="177"/>
      <c r="BB10" s="177"/>
      <c r="BC10" s="177"/>
      <c r="BD10" s="177"/>
      <c r="BE10" s="177"/>
      <c r="BF10" s="177"/>
      <c r="BG10" s="177"/>
      <c r="BH10" s="177"/>
      <c r="BI10" s="177"/>
      <c r="BJ10" s="177"/>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c r="DH10" s="177"/>
      <c r="DI10" s="177"/>
      <c r="DJ10" s="177"/>
      <c r="DK10" s="177"/>
      <c r="DL10" s="177"/>
      <c r="DM10" s="177"/>
      <c r="DN10" s="177"/>
      <c r="DO10" s="177"/>
      <c r="DP10" s="177"/>
      <c r="DQ10" s="177"/>
      <c r="DR10" s="177"/>
      <c r="DS10" s="177"/>
      <c r="DT10" s="177"/>
      <c r="DU10" s="177"/>
      <c r="DV10" s="177"/>
      <c r="DW10" s="177"/>
      <c r="DX10" s="177"/>
      <c r="DY10" s="177"/>
      <c r="DZ10" s="177"/>
      <c r="EA10" s="177"/>
      <c r="EB10" s="177"/>
      <c r="EC10" s="177"/>
      <c r="ED10" s="177"/>
      <c r="EE10" s="177"/>
      <c r="EF10" s="177"/>
      <c r="EG10" s="177"/>
      <c r="EH10" s="177"/>
      <c r="EI10" s="177"/>
      <c r="EJ10" s="177"/>
      <c r="EK10" s="177"/>
      <c r="EL10" s="177"/>
      <c r="EM10" s="177"/>
      <c r="EN10" s="177"/>
      <c r="EO10" s="177"/>
      <c r="EP10" s="177"/>
      <c r="EQ10" s="177"/>
      <c r="ER10" s="177"/>
      <c r="ES10" s="177"/>
      <c r="ET10" s="177"/>
      <c r="EU10" s="177"/>
      <c r="EV10" s="177"/>
      <c r="EW10" s="177"/>
      <c r="EX10" s="177"/>
      <c r="EY10" s="177"/>
      <c r="EZ10" s="177"/>
      <c r="FA10" s="177"/>
      <c r="FB10" s="177"/>
      <c r="FC10" s="177"/>
      <c r="FD10" s="177"/>
      <c r="FE10" s="177"/>
      <c r="FF10" s="177"/>
      <c r="FG10" s="177"/>
      <c r="FH10" s="177"/>
      <c r="FI10" s="177"/>
      <c r="FJ10" s="177"/>
      <c r="FK10" s="177"/>
      <c r="FL10" s="177"/>
      <c r="FM10" s="177"/>
      <c r="FN10" s="177"/>
      <c r="FO10" s="177"/>
      <c r="FP10" s="177"/>
      <c r="FQ10" s="177"/>
      <c r="FR10" s="177"/>
      <c r="FS10" s="177"/>
      <c r="FT10" s="177"/>
      <c r="FU10" s="177"/>
      <c r="FV10" s="177"/>
      <c r="FW10" s="177"/>
      <c r="FX10" s="177"/>
      <c r="FY10" s="177"/>
      <c r="FZ10" s="177"/>
      <c r="GA10" s="177"/>
      <c r="GB10" s="177"/>
      <c r="GC10" s="177"/>
      <c r="GD10" s="177"/>
      <c r="GE10" s="177"/>
      <c r="GF10" s="177"/>
      <c r="GG10" s="177"/>
      <c r="GH10" s="177"/>
      <c r="GI10" s="177"/>
      <c r="GJ10" s="177"/>
      <c r="GK10" s="177"/>
      <c r="GL10" s="177"/>
      <c r="GM10" s="177"/>
      <c r="GN10" s="177"/>
      <c r="GO10" s="177"/>
      <c r="GP10" s="177"/>
      <c r="GQ10" s="177"/>
      <c r="GR10" s="177"/>
      <c r="GS10" s="177"/>
      <c r="GT10" s="177"/>
      <c r="GU10" s="177"/>
    </row>
    <row r="11" spans="1:204" s="182" customFormat="1" ht="17.399999999999999" x14ac:dyDescent="0.25">
      <c r="A11" s="726" t="str">
        <f>CONCATENATE("Arbeit ",Referenzwerte!B18)</f>
        <v>Arbeit z.B. NT</v>
      </c>
      <c r="B11" s="724">
        <f>Referenzwerte!C21</f>
        <v>0</v>
      </c>
      <c r="C11" s="725" t="s">
        <v>277</v>
      </c>
      <c r="D11" s="63"/>
      <c r="E11" s="63"/>
      <c r="F11" s="180"/>
      <c r="G11" s="180"/>
      <c r="H11" s="180"/>
      <c r="I11" s="179"/>
      <c r="J11" s="177"/>
      <c r="K11" s="177"/>
      <c r="L11" s="177"/>
      <c r="M11" s="177"/>
      <c r="N11" s="177"/>
      <c r="O11" s="177"/>
      <c r="P11" s="177"/>
      <c r="Q11" s="177"/>
      <c r="R11" s="177"/>
      <c r="S11" s="177"/>
      <c r="T11" s="177"/>
      <c r="U11" s="177"/>
      <c r="V11" s="177"/>
      <c r="W11" s="177"/>
      <c r="X11" s="177"/>
      <c r="Y11" s="177"/>
      <c r="Z11" s="177"/>
      <c r="AA11" s="177"/>
      <c r="AB11" s="177"/>
      <c r="AC11" s="177"/>
      <c r="AD11" s="177"/>
      <c r="AE11" s="177"/>
      <c r="AF11" s="177"/>
      <c r="AG11" s="177"/>
      <c r="AH11" s="177"/>
      <c r="AI11" s="177"/>
      <c r="AJ11" s="177"/>
      <c r="AK11" s="177"/>
      <c r="AL11" s="177"/>
      <c r="AM11" s="177"/>
      <c r="AN11" s="177"/>
      <c r="AO11" s="177"/>
      <c r="AP11" s="177"/>
      <c r="AQ11" s="177"/>
      <c r="AR11" s="177"/>
      <c r="AS11" s="177"/>
      <c r="AT11" s="177"/>
      <c r="AU11" s="177"/>
      <c r="AV11" s="177"/>
      <c r="AW11" s="177"/>
      <c r="AX11" s="177"/>
      <c r="AY11" s="177"/>
      <c r="AZ11" s="177"/>
      <c r="BA11" s="177"/>
      <c r="BB11" s="177"/>
      <c r="BC11" s="177"/>
      <c r="BD11" s="177"/>
      <c r="BE11" s="177"/>
      <c r="BF11" s="177"/>
      <c r="BG11" s="177"/>
      <c r="BH11" s="177"/>
      <c r="BI11" s="177"/>
      <c r="BJ11" s="177"/>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c r="DH11" s="177"/>
      <c r="DI11" s="177"/>
      <c r="DJ11" s="177"/>
      <c r="DK11" s="177"/>
      <c r="DL11" s="177"/>
      <c r="DM11" s="177"/>
      <c r="DN11" s="177"/>
      <c r="DO11" s="177"/>
      <c r="DP11" s="177"/>
      <c r="DQ11" s="177"/>
      <c r="DR11" s="177"/>
      <c r="DS11" s="177"/>
      <c r="DT11" s="177"/>
      <c r="DU11" s="177"/>
      <c r="DV11" s="177"/>
      <c r="DW11" s="177"/>
      <c r="DX11" s="177"/>
      <c r="DY11" s="177"/>
      <c r="DZ11" s="177"/>
      <c r="EA11" s="177"/>
      <c r="EB11" s="177"/>
      <c r="EC11" s="177"/>
      <c r="ED11" s="177"/>
      <c r="EE11" s="177"/>
      <c r="EF11" s="177"/>
      <c r="EG11" s="177"/>
      <c r="EH11" s="177"/>
      <c r="EI11" s="177"/>
      <c r="EJ11" s="177"/>
      <c r="EK11" s="177"/>
      <c r="EL11" s="177"/>
      <c r="EM11" s="177"/>
      <c r="EN11" s="177"/>
      <c r="EO11" s="177"/>
      <c r="EP11" s="177"/>
      <c r="EQ11" s="177"/>
      <c r="ER11" s="177"/>
      <c r="ES11" s="177"/>
      <c r="ET11" s="177"/>
      <c r="EU11" s="177"/>
      <c r="EV11" s="177"/>
      <c r="EW11" s="177"/>
      <c r="EX11" s="177"/>
      <c r="EY11" s="177"/>
      <c r="EZ11" s="177"/>
      <c r="FA11" s="177"/>
      <c r="FB11" s="177"/>
      <c r="FC11" s="177"/>
      <c r="FD11" s="177"/>
      <c r="FE11" s="177"/>
      <c r="FF11" s="177"/>
      <c r="FG11" s="177"/>
      <c r="FH11" s="177"/>
      <c r="FI11" s="177"/>
      <c r="FJ11" s="177"/>
      <c r="FK11" s="177"/>
      <c r="FL11" s="177"/>
      <c r="FM11" s="177"/>
      <c r="FN11" s="177"/>
      <c r="FO11" s="177"/>
      <c r="FP11" s="177"/>
      <c r="FQ11" s="177"/>
      <c r="FR11" s="177"/>
      <c r="FS11" s="177"/>
      <c r="FT11" s="177"/>
      <c r="FU11" s="177"/>
      <c r="FV11" s="177"/>
      <c r="FW11" s="177"/>
      <c r="FX11" s="177"/>
      <c r="FY11" s="177"/>
      <c r="FZ11" s="177"/>
      <c r="GA11" s="177"/>
      <c r="GB11" s="177"/>
      <c r="GC11" s="177"/>
      <c r="GD11" s="177"/>
      <c r="GE11" s="177"/>
      <c r="GF11" s="177"/>
      <c r="GG11" s="177"/>
      <c r="GH11" s="177"/>
      <c r="GI11" s="177"/>
      <c r="GJ11" s="177"/>
      <c r="GK11" s="177"/>
      <c r="GL11" s="177"/>
      <c r="GM11" s="177"/>
      <c r="GN11" s="177"/>
      <c r="GO11" s="177"/>
      <c r="GP11" s="177"/>
      <c r="GQ11" s="177"/>
      <c r="GR11" s="177"/>
      <c r="GS11" s="177"/>
      <c r="GT11" s="177"/>
      <c r="GU11" s="177"/>
    </row>
    <row r="12" spans="1:204" s="182" customFormat="1" ht="17.399999999999999" x14ac:dyDescent="0.25">
      <c r="A12" s="723" t="s">
        <v>38</v>
      </c>
      <c r="B12" s="724">
        <f>Referenzwerte!D21</f>
        <v>0</v>
      </c>
      <c r="C12" s="725" t="s">
        <v>279</v>
      </c>
      <c r="D12" s="63"/>
      <c r="E12" s="63"/>
      <c r="F12" s="180"/>
      <c r="G12" s="180"/>
      <c r="H12" s="180"/>
      <c r="I12" s="179"/>
      <c r="J12" s="177"/>
      <c r="K12" s="177"/>
      <c r="L12" s="177"/>
      <c r="M12" s="177"/>
      <c r="N12" s="177"/>
      <c r="O12" s="177"/>
      <c r="P12" s="177"/>
      <c r="Q12" s="177"/>
      <c r="R12" s="177"/>
      <c r="S12" s="177"/>
      <c r="T12" s="177"/>
      <c r="U12" s="177"/>
      <c r="V12" s="177"/>
      <c r="W12" s="177"/>
      <c r="X12" s="177"/>
      <c r="Y12" s="177"/>
      <c r="Z12" s="177"/>
      <c r="AA12" s="177"/>
      <c r="AB12" s="177"/>
      <c r="AC12" s="177"/>
      <c r="AD12" s="177"/>
      <c r="AE12" s="177"/>
      <c r="AF12" s="177"/>
      <c r="AG12" s="177"/>
      <c r="AH12" s="177"/>
      <c r="AI12" s="177"/>
      <c r="AJ12" s="177"/>
      <c r="AK12" s="177"/>
      <c r="AL12" s="177"/>
      <c r="AM12" s="177"/>
      <c r="AN12" s="177"/>
      <c r="AO12" s="177"/>
      <c r="AP12" s="177"/>
      <c r="AQ12" s="177"/>
      <c r="AR12" s="177"/>
      <c r="AS12" s="177"/>
      <c r="AT12" s="177"/>
      <c r="AU12" s="177"/>
      <c r="AV12" s="177"/>
      <c r="AW12" s="177"/>
      <c r="AX12" s="177"/>
      <c r="AY12" s="177"/>
      <c r="AZ12" s="177"/>
      <c r="BA12" s="177"/>
      <c r="BB12" s="177"/>
      <c r="BC12" s="177"/>
      <c r="BD12" s="177"/>
      <c r="BE12" s="177"/>
      <c r="BF12" s="177"/>
      <c r="BG12" s="177"/>
      <c r="BH12" s="177"/>
      <c r="BI12" s="177"/>
      <c r="BJ12" s="177"/>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c r="DH12" s="177"/>
      <c r="DI12" s="177"/>
      <c r="DJ12" s="177"/>
      <c r="DK12" s="177"/>
      <c r="DL12" s="177"/>
      <c r="DM12" s="177"/>
      <c r="DN12" s="177"/>
      <c r="DO12" s="177"/>
      <c r="DP12" s="177"/>
      <c r="DQ12" s="177"/>
      <c r="DR12" s="177"/>
      <c r="DS12" s="177"/>
      <c r="DT12" s="177"/>
      <c r="DU12" s="177"/>
      <c r="DV12" s="177"/>
      <c r="DW12" s="177"/>
      <c r="DX12" s="177"/>
      <c r="DY12" s="177"/>
      <c r="DZ12" s="177"/>
      <c r="EA12" s="177"/>
      <c r="EB12" s="177"/>
      <c r="EC12" s="177"/>
      <c r="ED12" s="177"/>
      <c r="EE12" s="177"/>
      <c r="EF12" s="177"/>
      <c r="EG12" s="177"/>
      <c r="EH12" s="177"/>
      <c r="EI12" s="177"/>
      <c r="EJ12" s="177"/>
      <c r="EK12" s="177"/>
      <c r="EL12" s="177"/>
      <c r="EM12" s="177"/>
      <c r="EN12" s="177"/>
      <c r="EO12" s="177"/>
      <c r="EP12" s="177"/>
      <c r="EQ12" s="177"/>
      <c r="ER12" s="177"/>
      <c r="ES12" s="177"/>
      <c r="ET12" s="177"/>
      <c r="EU12" s="177"/>
      <c r="EV12" s="177"/>
      <c r="EW12" s="177"/>
      <c r="EX12" s="177"/>
      <c r="EY12" s="177"/>
      <c r="EZ12" s="177"/>
      <c r="FA12" s="177"/>
      <c r="FB12" s="177"/>
      <c r="FC12" s="177"/>
      <c r="FD12" s="177"/>
      <c r="FE12" s="177"/>
      <c r="FF12" s="177"/>
      <c r="FG12" s="177"/>
      <c r="FH12" s="177"/>
      <c r="FI12" s="177"/>
      <c r="FJ12" s="177"/>
      <c r="FK12" s="177"/>
      <c r="FL12" s="177"/>
      <c r="FM12" s="177"/>
      <c r="FN12" s="177"/>
      <c r="FO12" s="177"/>
      <c r="FP12" s="177"/>
      <c r="FQ12" s="177"/>
      <c r="FR12" s="177"/>
      <c r="FS12" s="177"/>
      <c r="FT12" s="177"/>
      <c r="FU12" s="177"/>
      <c r="FV12" s="177"/>
      <c r="FW12" s="177"/>
      <c r="FX12" s="177"/>
      <c r="FY12" s="177"/>
      <c r="FZ12" s="177"/>
      <c r="GA12" s="177"/>
      <c r="GB12" s="177"/>
      <c r="GC12" s="177"/>
      <c r="GD12" s="177"/>
      <c r="GE12" s="177"/>
      <c r="GF12" s="177"/>
      <c r="GG12" s="177"/>
      <c r="GH12" s="177"/>
      <c r="GI12" s="177"/>
      <c r="GJ12" s="177"/>
      <c r="GK12" s="177"/>
      <c r="GL12" s="177"/>
      <c r="GM12" s="177"/>
      <c r="GN12" s="177"/>
      <c r="GO12" s="177"/>
      <c r="GP12" s="177"/>
      <c r="GQ12" s="177"/>
      <c r="GR12" s="177"/>
      <c r="GS12" s="177"/>
      <c r="GT12" s="177"/>
      <c r="GU12" s="177"/>
    </row>
    <row r="13" spans="1:204" s="107" customFormat="1" ht="13.8" thickBot="1" x14ac:dyDescent="0.3">
      <c r="A13" s="106"/>
      <c r="B13" s="183"/>
      <c r="C13" s="105"/>
      <c r="D13" s="105"/>
      <c r="E13" s="105"/>
      <c r="F13" s="105"/>
      <c r="G13" s="105"/>
      <c r="H13" s="106"/>
      <c r="I13" s="106"/>
    </row>
    <row r="14" spans="1:204" s="107" customFormat="1" ht="60.75" customHeight="1" x14ac:dyDescent="0.25">
      <c r="A14" s="489" t="str">
        <f>CONCATENATE("Verbrauch ",Referenzwerte!B17)</f>
        <v>Verbrauch z.B. HT</v>
      </c>
      <c r="B14" s="490" t="str">
        <f>CONCATENATE("korrigierter Baseline-Verbrauch
[kWh ",Referenzwerte!B17,"]")</f>
        <v>korrigierter Baseline-Verbrauch
[kWh z.B. HT]</v>
      </c>
      <c r="C14" s="491" t="str">
        <f>CONCATENATE("Verbrauch Abrechnungsjahr
[kWh ",Referenzwerte!B17,"]")</f>
        <v>Verbrauch Abrechnungsjahr
[kWh z.B. HT]</v>
      </c>
      <c r="D14" s="492" t="str">
        <f>CONCATENATE("Einsparung
[kWh ",Referenzwerte!B17,"]")</f>
        <v>Einsparung
[kWh z.B. HT]</v>
      </c>
      <c r="E14" s="106"/>
      <c r="F14" s="106"/>
      <c r="G14" s="106"/>
      <c r="H14" s="106"/>
      <c r="I14" s="106"/>
      <c r="L14" s="184"/>
      <c r="M14" s="108"/>
      <c r="N14" s="108"/>
    </row>
    <row r="15" spans="1:204" s="107" customFormat="1" ht="17.25" customHeight="1" x14ac:dyDescent="0.25">
      <c r="A15" s="279" t="str">
        <f>'SOLL-IST-Vgl'!B12</f>
        <v>Gbde1</v>
      </c>
      <c r="B15" s="135"/>
      <c r="C15" s="141"/>
      <c r="D15" s="138">
        <f>B15-C15</f>
        <v>0</v>
      </c>
      <c r="E15" s="106"/>
      <c r="F15" s="106"/>
      <c r="G15" s="106"/>
      <c r="H15" s="106"/>
      <c r="I15" s="106"/>
      <c r="L15" s="119"/>
      <c r="M15" s="108"/>
      <c r="N15" s="185"/>
      <c r="O15" s="185"/>
      <c r="P15" s="185"/>
      <c r="Q15" s="185"/>
      <c r="R15" s="185"/>
    </row>
    <row r="16" spans="1:204" s="107" customFormat="1" ht="17.25" customHeight="1" x14ac:dyDescent="0.25">
      <c r="A16" s="280" t="str">
        <f>'SOLL-IST-Vgl'!B13</f>
        <v>Gbde2</v>
      </c>
      <c r="B16" s="135"/>
      <c r="C16" s="141"/>
      <c r="D16" s="138">
        <f t="shared" ref="D16:D24" si="0">B16-C16</f>
        <v>0</v>
      </c>
      <c r="E16" s="106"/>
      <c r="F16" s="106"/>
      <c r="G16" s="106"/>
      <c r="H16" s="106"/>
      <c r="I16" s="106"/>
      <c r="L16" s="119"/>
      <c r="M16" s="108"/>
      <c r="N16" s="185"/>
      <c r="O16" s="185"/>
      <c r="P16" s="185"/>
      <c r="Q16" s="185"/>
      <c r="R16" s="185"/>
    </row>
    <row r="17" spans="1:18" s="107" customFormat="1" ht="17.25" customHeight="1" x14ac:dyDescent="0.25">
      <c r="A17" s="280" t="str">
        <f>'SOLL-IST-Vgl'!B14</f>
        <v>Gbde3</v>
      </c>
      <c r="B17" s="137"/>
      <c r="C17" s="141"/>
      <c r="D17" s="138">
        <f t="shared" si="0"/>
        <v>0</v>
      </c>
      <c r="E17" s="106"/>
      <c r="F17" s="106"/>
      <c r="G17" s="106"/>
      <c r="H17" s="106"/>
      <c r="I17" s="106"/>
      <c r="L17" s="119"/>
      <c r="M17" s="108"/>
      <c r="N17" s="185"/>
      <c r="O17" s="185"/>
      <c r="P17" s="185"/>
      <c r="Q17" s="185"/>
      <c r="R17" s="185"/>
    </row>
    <row r="18" spans="1:18" s="107" customFormat="1" ht="17.25" customHeight="1" x14ac:dyDescent="0.25">
      <c r="A18" s="280" t="str">
        <f>'SOLL-IST-Vgl'!B15</f>
        <v>Gbde4</v>
      </c>
      <c r="B18" s="137"/>
      <c r="C18" s="141"/>
      <c r="D18" s="138">
        <f t="shared" si="0"/>
        <v>0</v>
      </c>
      <c r="E18" s="106"/>
      <c r="F18" s="106"/>
      <c r="G18" s="106"/>
      <c r="H18" s="106"/>
      <c r="I18" s="106"/>
      <c r="L18" s="119"/>
      <c r="M18" s="108"/>
      <c r="N18" s="185"/>
      <c r="O18" s="185"/>
      <c r="P18" s="185"/>
      <c r="Q18" s="185"/>
      <c r="R18" s="185"/>
    </row>
    <row r="19" spans="1:18" s="107" customFormat="1" ht="17.25" customHeight="1" x14ac:dyDescent="0.25">
      <c r="A19" s="280" t="str">
        <f>'SOLL-IST-Vgl'!B16</f>
        <v>Gbde5</v>
      </c>
      <c r="B19" s="137"/>
      <c r="C19" s="141"/>
      <c r="D19" s="138">
        <f t="shared" si="0"/>
        <v>0</v>
      </c>
      <c r="E19" s="106"/>
      <c r="F19" s="106"/>
      <c r="G19" s="106"/>
      <c r="H19" s="106"/>
      <c r="I19" s="106"/>
      <c r="L19" s="119"/>
      <c r="M19" s="108"/>
      <c r="N19" s="185"/>
      <c r="O19" s="185"/>
      <c r="P19" s="185"/>
      <c r="Q19" s="185"/>
      <c r="R19" s="185"/>
    </row>
    <row r="20" spans="1:18" s="107" customFormat="1" ht="17.25" customHeight="1" x14ac:dyDescent="0.25">
      <c r="A20" s="280" t="str">
        <f>'SOLL-IST-Vgl'!B17</f>
        <v>Gbde6</v>
      </c>
      <c r="B20" s="137"/>
      <c r="C20" s="141"/>
      <c r="D20" s="138">
        <f t="shared" si="0"/>
        <v>0</v>
      </c>
      <c r="E20" s="106"/>
      <c r="F20" s="106"/>
      <c r="G20" s="106"/>
      <c r="H20" s="106"/>
      <c r="I20" s="106"/>
      <c r="L20" s="119"/>
      <c r="M20" s="108"/>
      <c r="N20" s="185"/>
      <c r="O20" s="185"/>
      <c r="P20" s="185"/>
      <c r="Q20" s="185"/>
      <c r="R20" s="185"/>
    </row>
    <row r="21" spans="1:18" s="107" customFormat="1" ht="17.25" customHeight="1" x14ac:dyDescent="0.25">
      <c r="A21" s="280" t="str">
        <f>'SOLL-IST-Vgl'!B18</f>
        <v>Gbde7</v>
      </c>
      <c r="B21" s="137"/>
      <c r="C21" s="141"/>
      <c r="D21" s="138">
        <f t="shared" si="0"/>
        <v>0</v>
      </c>
      <c r="E21" s="106"/>
      <c r="F21" s="106"/>
      <c r="G21" s="106"/>
      <c r="H21" s="106"/>
      <c r="I21" s="106"/>
      <c r="L21" s="119"/>
      <c r="M21" s="108"/>
      <c r="N21" s="185"/>
      <c r="O21" s="185"/>
      <c r="P21" s="185"/>
      <c r="Q21" s="185"/>
      <c r="R21" s="185"/>
    </row>
    <row r="22" spans="1:18" s="107" customFormat="1" ht="17.25" customHeight="1" x14ac:dyDescent="0.25">
      <c r="A22" s="280" t="str">
        <f>'SOLL-IST-Vgl'!B19</f>
        <v>Gbde8</v>
      </c>
      <c r="B22" s="137"/>
      <c r="C22" s="141"/>
      <c r="D22" s="138">
        <f t="shared" si="0"/>
        <v>0</v>
      </c>
      <c r="E22" s="106"/>
      <c r="F22" s="106"/>
      <c r="G22" s="106"/>
      <c r="H22" s="106"/>
      <c r="I22" s="106"/>
      <c r="L22" s="119"/>
      <c r="M22" s="108"/>
      <c r="N22" s="185"/>
      <c r="O22" s="185"/>
      <c r="P22" s="185"/>
      <c r="Q22" s="185"/>
      <c r="R22" s="185"/>
    </row>
    <row r="23" spans="1:18" s="107" customFormat="1" ht="17.25" customHeight="1" x14ac:dyDescent="0.25">
      <c r="A23" s="280" t="str">
        <f>'SOLL-IST-Vgl'!B20</f>
        <v>Gbde9</v>
      </c>
      <c r="B23" s="137"/>
      <c r="C23" s="141"/>
      <c r="D23" s="138">
        <f t="shared" si="0"/>
        <v>0</v>
      </c>
      <c r="E23" s="106"/>
      <c r="F23" s="106"/>
      <c r="G23" s="106"/>
      <c r="H23" s="106"/>
      <c r="I23" s="106"/>
      <c r="L23" s="119"/>
      <c r="M23" s="108"/>
      <c r="N23" s="185"/>
      <c r="O23" s="185"/>
      <c r="P23" s="185"/>
      <c r="Q23" s="185"/>
      <c r="R23" s="185"/>
    </row>
    <row r="24" spans="1:18" s="107" customFormat="1" ht="17.25" customHeight="1" thickBot="1" x14ac:dyDescent="0.3">
      <c r="A24" s="281" t="str">
        <f>'SOLL-IST-Vgl'!B21</f>
        <v>Gbde10</v>
      </c>
      <c r="B24" s="277"/>
      <c r="C24" s="145"/>
      <c r="D24" s="186">
        <f t="shared" si="0"/>
        <v>0</v>
      </c>
      <c r="E24" s="106"/>
      <c r="F24" s="106"/>
      <c r="G24" s="106"/>
      <c r="H24" s="106"/>
      <c r="I24" s="106"/>
      <c r="L24" s="119"/>
      <c r="M24" s="108"/>
      <c r="N24" s="185"/>
      <c r="O24" s="185"/>
      <c r="P24" s="185"/>
      <c r="Q24" s="185"/>
      <c r="R24" s="185"/>
    </row>
    <row r="25" spans="1:18" s="107" customFormat="1" ht="17.25" customHeight="1" thickBot="1" x14ac:dyDescent="0.3">
      <c r="A25" s="195" t="s">
        <v>66</v>
      </c>
      <c r="B25" s="295">
        <f>B26</f>
        <v>0</v>
      </c>
      <c r="C25" s="295">
        <f>C26</f>
        <v>0</v>
      </c>
      <c r="D25" s="153">
        <f>B25-C25</f>
        <v>0</v>
      </c>
      <c r="E25" s="729">
        <f>ROUND(D25*B10,2)</f>
        <v>0</v>
      </c>
      <c r="F25" s="106"/>
      <c r="G25" s="106"/>
      <c r="H25" s="106"/>
      <c r="I25" s="106"/>
      <c r="L25" s="119"/>
      <c r="M25" s="108"/>
      <c r="N25" s="185"/>
      <c r="O25" s="185"/>
      <c r="P25" s="185"/>
      <c r="Q25" s="185"/>
      <c r="R25" s="185"/>
    </row>
    <row r="26" spans="1:18" s="107" customFormat="1" ht="17.25" customHeight="1" thickBot="1" x14ac:dyDescent="0.3">
      <c r="A26" s="320" t="s">
        <v>168</v>
      </c>
      <c r="B26" s="156">
        <f>'Baseline Strom'!D19</f>
        <v>0</v>
      </c>
      <c r="C26" s="314">
        <f>'Eingabemaske Abrechnungen'!B24</f>
        <v>0</v>
      </c>
      <c r="D26" s="57"/>
      <c r="F26" s="57"/>
      <c r="G26" s="57"/>
      <c r="H26" s="106"/>
      <c r="I26" s="106"/>
      <c r="L26" s="119"/>
      <c r="M26" s="108"/>
      <c r="N26" s="185"/>
      <c r="O26" s="185"/>
      <c r="P26" s="185"/>
      <c r="Q26" s="185"/>
      <c r="R26" s="185"/>
    </row>
    <row r="27" spans="1:18" s="107" customFormat="1" ht="17.25" customHeight="1" thickBot="1" x14ac:dyDescent="0.3">
      <c r="A27" s="104"/>
      <c r="B27" s="57"/>
      <c r="C27" s="57"/>
      <c r="D27" s="57"/>
      <c r="E27" s="57"/>
      <c r="F27" s="57"/>
      <c r="G27" s="57"/>
      <c r="H27" s="106"/>
      <c r="I27" s="106"/>
      <c r="L27" s="119"/>
      <c r="M27" s="108"/>
      <c r="N27" s="185"/>
      <c r="O27" s="185"/>
      <c r="P27" s="185"/>
      <c r="Q27" s="185"/>
      <c r="R27" s="185"/>
    </row>
    <row r="28" spans="1:18" s="107" customFormat="1" ht="46.5" customHeight="1" x14ac:dyDescent="0.25">
      <c r="A28" s="489" t="str">
        <f>CONCATENATE("Verbrauch ",Referenzwerte!B18)</f>
        <v>Verbrauch z.B. NT</v>
      </c>
      <c r="B28" s="490" t="str">
        <f>CONCATENATE("korrigierter Baseline-Verbrauch
[kWh ",Referenzwerte!B18,"]")</f>
        <v>korrigierter Baseline-Verbrauch
[kWh z.B. NT]</v>
      </c>
      <c r="C28" s="491" t="str">
        <f>CONCATENATE("Verbrauch Abrechnungsjahr
[kWh ",Referenzwerte!B18,"]")</f>
        <v>Verbrauch Abrechnungsjahr
[kWh z.B. NT]</v>
      </c>
      <c r="D28" s="492" t="str">
        <f>CONCATENATE("Einsparung
[kWh ",Referenzwerte!B18,"]")</f>
        <v>Einsparung
[kWh z.B. NT]</v>
      </c>
      <c r="E28" s="57"/>
      <c r="F28" s="57"/>
      <c r="G28" s="57"/>
      <c r="H28" s="106"/>
      <c r="I28" s="106"/>
      <c r="L28" s="119"/>
      <c r="M28" s="108"/>
      <c r="N28" s="185"/>
      <c r="O28" s="185"/>
      <c r="P28" s="185"/>
      <c r="Q28" s="185"/>
      <c r="R28" s="185"/>
    </row>
    <row r="29" spans="1:18" s="107" customFormat="1" ht="17.25" customHeight="1" x14ac:dyDescent="0.25">
      <c r="A29" s="279" t="str">
        <f>'SOLL-IST-Vgl'!B12</f>
        <v>Gbde1</v>
      </c>
      <c r="B29" s="135"/>
      <c r="C29" s="141"/>
      <c r="D29" s="138">
        <f>B29-C29</f>
        <v>0</v>
      </c>
      <c r="E29" s="57"/>
      <c r="F29" s="57"/>
      <c r="G29" s="57"/>
      <c r="H29" s="106"/>
      <c r="I29" s="106"/>
      <c r="L29" s="119"/>
      <c r="M29" s="108"/>
      <c r="N29" s="185"/>
      <c r="O29" s="185"/>
      <c r="P29" s="185"/>
      <c r="Q29" s="185"/>
      <c r="R29" s="185"/>
    </row>
    <row r="30" spans="1:18" s="107" customFormat="1" ht="17.25" customHeight="1" x14ac:dyDescent="0.25">
      <c r="A30" s="280" t="str">
        <f>'SOLL-IST-Vgl'!B13</f>
        <v>Gbde2</v>
      </c>
      <c r="B30" s="135"/>
      <c r="C30" s="141"/>
      <c r="D30" s="138">
        <f t="shared" ref="D30:D39" si="1">B30-C30</f>
        <v>0</v>
      </c>
      <c r="E30" s="57"/>
      <c r="F30" s="57"/>
      <c r="G30" s="57"/>
      <c r="H30" s="106"/>
      <c r="I30" s="106"/>
      <c r="L30" s="119"/>
      <c r="M30" s="108"/>
      <c r="N30" s="185"/>
      <c r="O30" s="185"/>
      <c r="P30" s="185"/>
      <c r="Q30" s="185"/>
      <c r="R30" s="185"/>
    </row>
    <row r="31" spans="1:18" s="107" customFormat="1" ht="17.25" customHeight="1" x14ac:dyDescent="0.25">
      <c r="A31" s="280" t="str">
        <f>'SOLL-IST-Vgl'!B14</f>
        <v>Gbde3</v>
      </c>
      <c r="B31" s="137"/>
      <c r="C31" s="141"/>
      <c r="D31" s="138">
        <f t="shared" si="1"/>
        <v>0</v>
      </c>
      <c r="E31" s="57"/>
      <c r="F31" s="57"/>
      <c r="G31" s="57"/>
      <c r="H31" s="106"/>
      <c r="I31" s="106"/>
      <c r="L31" s="119"/>
      <c r="M31" s="108"/>
      <c r="N31" s="185"/>
      <c r="O31" s="185"/>
      <c r="P31" s="185"/>
      <c r="Q31" s="185"/>
      <c r="R31" s="185"/>
    </row>
    <row r="32" spans="1:18" s="107" customFormat="1" ht="17.25" customHeight="1" x14ac:dyDescent="0.25">
      <c r="A32" s="280" t="str">
        <f>'SOLL-IST-Vgl'!B15</f>
        <v>Gbde4</v>
      </c>
      <c r="B32" s="137"/>
      <c r="C32" s="141"/>
      <c r="D32" s="138">
        <f t="shared" si="1"/>
        <v>0</v>
      </c>
      <c r="E32" s="57"/>
      <c r="F32" s="106"/>
      <c r="G32" s="57"/>
      <c r="H32" s="106"/>
      <c r="I32" s="106"/>
      <c r="L32" s="119"/>
      <c r="M32" s="108"/>
      <c r="N32" s="185"/>
      <c r="O32" s="185"/>
      <c r="P32" s="185"/>
      <c r="Q32" s="185"/>
      <c r="R32" s="185"/>
    </row>
    <row r="33" spans="1:18" s="107" customFormat="1" ht="17.25" customHeight="1" x14ac:dyDescent="0.25">
      <c r="A33" s="280" t="str">
        <f>'SOLL-IST-Vgl'!B16</f>
        <v>Gbde5</v>
      </c>
      <c r="B33" s="137"/>
      <c r="C33" s="141"/>
      <c r="D33" s="138">
        <f t="shared" si="1"/>
        <v>0</v>
      </c>
      <c r="E33" s="57"/>
      <c r="F33" s="57"/>
      <c r="G33" s="57"/>
      <c r="H33" s="106"/>
      <c r="I33" s="106"/>
      <c r="L33" s="119"/>
      <c r="M33" s="108"/>
      <c r="N33" s="185"/>
      <c r="O33" s="185"/>
      <c r="P33" s="185"/>
      <c r="Q33" s="185"/>
      <c r="R33" s="185"/>
    </row>
    <row r="34" spans="1:18" s="107" customFormat="1" ht="17.25" customHeight="1" x14ac:dyDescent="0.25">
      <c r="A34" s="280" t="str">
        <f>'SOLL-IST-Vgl'!B17</f>
        <v>Gbde6</v>
      </c>
      <c r="B34" s="137"/>
      <c r="C34" s="141"/>
      <c r="D34" s="138">
        <f t="shared" si="1"/>
        <v>0</v>
      </c>
      <c r="E34" s="57"/>
      <c r="F34" s="57"/>
      <c r="G34" s="57"/>
      <c r="H34" s="106"/>
      <c r="I34" s="106"/>
      <c r="L34" s="119"/>
      <c r="M34" s="108"/>
      <c r="N34" s="185"/>
      <c r="O34" s="185"/>
      <c r="P34" s="185"/>
      <c r="Q34" s="185"/>
      <c r="R34" s="185"/>
    </row>
    <row r="35" spans="1:18" s="107" customFormat="1" ht="17.25" customHeight="1" x14ac:dyDescent="0.25">
      <c r="A35" s="280" t="str">
        <f>'SOLL-IST-Vgl'!B18</f>
        <v>Gbde7</v>
      </c>
      <c r="B35" s="137"/>
      <c r="C35" s="141"/>
      <c r="D35" s="138">
        <f t="shared" si="1"/>
        <v>0</v>
      </c>
      <c r="E35" s="57"/>
      <c r="F35" s="57"/>
      <c r="G35" s="57"/>
      <c r="H35" s="106"/>
      <c r="I35" s="106"/>
      <c r="L35" s="119"/>
      <c r="M35" s="108"/>
      <c r="N35" s="185"/>
      <c r="O35" s="185"/>
      <c r="P35" s="185"/>
      <c r="Q35" s="185"/>
      <c r="R35" s="185"/>
    </row>
    <row r="36" spans="1:18" s="107" customFormat="1" ht="17.25" customHeight="1" x14ac:dyDescent="0.25">
      <c r="A36" s="280" t="str">
        <f>'SOLL-IST-Vgl'!B19</f>
        <v>Gbde8</v>
      </c>
      <c r="B36" s="137"/>
      <c r="C36" s="141"/>
      <c r="D36" s="138">
        <f t="shared" si="1"/>
        <v>0</v>
      </c>
      <c r="E36" s="57"/>
      <c r="F36" s="57"/>
      <c r="G36" s="57"/>
      <c r="H36" s="106"/>
      <c r="I36" s="106"/>
      <c r="L36" s="119"/>
      <c r="M36" s="108"/>
      <c r="N36" s="185"/>
      <c r="O36" s="185"/>
      <c r="P36" s="185"/>
      <c r="Q36" s="185"/>
      <c r="R36" s="185"/>
    </row>
    <row r="37" spans="1:18" s="107" customFormat="1" ht="17.25" customHeight="1" x14ac:dyDescent="0.25">
      <c r="A37" s="280" t="str">
        <f>'SOLL-IST-Vgl'!B20</f>
        <v>Gbde9</v>
      </c>
      <c r="B37" s="137"/>
      <c r="C37" s="141"/>
      <c r="D37" s="138">
        <f t="shared" si="1"/>
        <v>0</v>
      </c>
      <c r="E37" s="57"/>
      <c r="F37" s="57"/>
      <c r="G37" s="57"/>
      <c r="H37" s="106"/>
      <c r="I37" s="106"/>
      <c r="L37" s="119"/>
      <c r="M37" s="108"/>
      <c r="N37" s="185"/>
      <c r="O37" s="185"/>
      <c r="P37" s="185"/>
      <c r="Q37" s="185"/>
      <c r="R37" s="185"/>
    </row>
    <row r="38" spans="1:18" s="107" customFormat="1" ht="17.25" customHeight="1" thickBot="1" x14ac:dyDescent="0.3">
      <c r="A38" s="281" t="str">
        <f>'SOLL-IST-Vgl'!B21</f>
        <v>Gbde10</v>
      </c>
      <c r="B38" s="277"/>
      <c r="C38" s="145"/>
      <c r="D38" s="186">
        <f t="shared" si="1"/>
        <v>0</v>
      </c>
      <c r="E38" s="57"/>
      <c r="F38" s="57"/>
      <c r="G38" s="57"/>
      <c r="H38" s="106"/>
      <c r="I38" s="106"/>
      <c r="L38" s="119"/>
      <c r="M38" s="108"/>
      <c r="N38" s="185"/>
      <c r="O38" s="185"/>
      <c r="P38" s="185"/>
      <c r="Q38" s="185"/>
      <c r="R38" s="185"/>
    </row>
    <row r="39" spans="1:18" s="107" customFormat="1" ht="17.25" customHeight="1" thickBot="1" x14ac:dyDescent="0.3">
      <c r="A39" s="283" t="s">
        <v>66</v>
      </c>
      <c r="B39" s="295">
        <f>B40</f>
        <v>0</v>
      </c>
      <c r="C39" s="295">
        <f>C40</f>
        <v>0</v>
      </c>
      <c r="D39" s="153">
        <f t="shared" si="1"/>
        <v>0</v>
      </c>
      <c r="E39" s="727">
        <f>ROUND(D39*B11,2)</f>
        <v>0</v>
      </c>
      <c r="F39" s="106"/>
      <c r="G39" s="57"/>
      <c r="H39" s="106"/>
      <c r="I39" s="106"/>
      <c r="L39" s="119"/>
      <c r="M39" s="108"/>
      <c r="N39" s="185"/>
      <c r="O39" s="185"/>
      <c r="P39" s="185"/>
      <c r="Q39" s="185"/>
      <c r="R39" s="185"/>
    </row>
    <row r="40" spans="1:18" s="107" customFormat="1" ht="17.25" customHeight="1" thickBot="1" x14ac:dyDescent="0.3">
      <c r="A40" s="320" t="s">
        <v>168</v>
      </c>
      <c r="B40" s="156">
        <f>'Baseline Strom'!D25</f>
        <v>0</v>
      </c>
      <c r="C40" s="314">
        <f>'Eingabemaske Abrechnungen'!C24</f>
        <v>0</v>
      </c>
      <c r="D40" s="57"/>
      <c r="E40" s="57"/>
      <c r="F40" s="57"/>
      <c r="G40" s="57"/>
      <c r="H40" s="106"/>
      <c r="I40" s="106"/>
      <c r="L40" s="119"/>
      <c r="M40" s="108"/>
      <c r="N40" s="185"/>
      <c r="O40" s="185"/>
      <c r="P40" s="185"/>
      <c r="Q40" s="185"/>
      <c r="R40" s="185"/>
    </row>
    <row r="41" spans="1:18" s="107" customFormat="1" ht="17.25" customHeight="1" thickBot="1" x14ac:dyDescent="0.3">
      <c r="A41" s="104"/>
      <c r="B41" s="57"/>
      <c r="C41" s="57"/>
      <c r="D41" s="57"/>
      <c r="E41" s="57"/>
      <c r="F41" s="57"/>
      <c r="G41" s="57"/>
      <c r="H41" s="106"/>
      <c r="I41" s="106"/>
      <c r="L41" s="119"/>
      <c r="M41" s="108"/>
      <c r="N41" s="185"/>
      <c r="O41" s="185"/>
      <c r="P41" s="185"/>
      <c r="Q41" s="185"/>
      <c r="R41" s="185"/>
    </row>
    <row r="42" spans="1:18" s="107" customFormat="1" ht="40.200000000000003" thickBot="1" x14ac:dyDescent="0.3">
      <c r="A42" s="278" t="s">
        <v>38</v>
      </c>
      <c r="B42" s="276" t="s">
        <v>283</v>
      </c>
      <c r="C42" s="3" t="s">
        <v>282</v>
      </c>
      <c r="D42" s="2" t="s">
        <v>284</v>
      </c>
      <c r="E42" s="62"/>
      <c r="F42" s="57"/>
      <c r="G42" s="57"/>
      <c r="H42" s="57"/>
      <c r="I42" s="57"/>
      <c r="J42" s="9"/>
      <c r="K42" s="9"/>
      <c r="L42" s="119"/>
      <c r="M42" s="108"/>
      <c r="N42" s="185"/>
      <c r="O42" s="185"/>
      <c r="P42" s="185"/>
      <c r="Q42" s="185"/>
      <c r="R42" s="185"/>
    </row>
    <row r="43" spans="1:18" s="107" customFormat="1" ht="15" customHeight="1" thickBot="1" x14ac:dyDescent="0.3">
      <c r="A43" s="283" t="s">
        <v>2</v>
      </c>
      <c r="B43" s="187">
        <f>'Baseline Strom'!D31</f>
        <v>0</v>
      </c>
      <c r="C43" s="187">
        <f>'Eingabemaske Abrechnungen'!B25</f>
        <v>0</v>
      </c>
      <c r="D43" s="153">
        <f>B43-C43</f>
        <v>0</v>
      </c>
      <c r="E43" s="727">
        <f>ROUND(D43*B12,2)</f>
        <v>0</v>
      </c>
      <c r="F43" s="106"/>
      <c r="G43" s="57"/>
      <c r="H43" s="57"/>
      <c r="I43" s="57"/>
      <c r="J43" s="9"/>
      <c r="K43" s="9"/>
      <c r="L43" s="119"/>
      <c r="M43" s="108"/>
      <c r="N43" s="185"/>
      <c r="O43" s="185"/>
      <c r="P43" s="185"/>
      <c r="Q43" s="185"/>
      <c r="R43" s="185"/>
    </row>
    <row r="44" spans="1:18" s="107" customFormat="1" ht="15" customHeight="1" thickBot="1" x14ac:dyDescent="0.3">
      <c r="A44" s="104"/>
      <c r="B44" s="57"/>
      <c r="C44" s="57"/>
      <c r="D44" s="57"/>
      <c r="E44" s="57"/>
      <c r="F44" s="57"/>
      <c r="G44" s="57"/>
      <c r="H44" s="57"/>
      <c r="I44" s="57"/>
      <c r="J44" s="9"/>
      <c r="K44" s="9"/>
      <c r="L44" s="119"/>
      <c r="M44" s="108"/>
      <c r="N44" s="185"/>
      <c r="O44" s="185"/>
      <c r="P44" s="185"/>
      <c r="Q44" s="185"/>
      <c r="R44" s="185"/>
    </row>
    <row r="45" spans="1:18" ht="18" thickBot="1" x14ac:dyDescent="0.3">
      <c r="A45" s="877" t="s">
        <v>157</v>
      </c>
      <c r="B45" s="878"/>
      <c r="C45" s="189"/>
      <c r="D45" s="65"/>
      <c r="E45" s="57"/>
      <c r="F45" s="713"/>
      <c r="G45" s="713"/>
      <c r="H45" s="105"/>
      <c r="I45" s="105"/>
    </row>
    <row r="46" spans="1:18" x14ac:dyDescent="0.25">
      <c r="A46" s="121" t="s">
        <v>169</v>
      </c>
      <c r="B46" s="105"/>
      <c r="C46" s="713"/>
      <c r="D46" s="713"/>
      <c r="E46" s="177"/>
      <c r="F46" s="713"/>
      <c r="G46" s="713"/>
      <c r="H46" s="105"/>
      <c r="I46" s="105"/>
    </row>
    <row r="47" spans="1:18" ht="20.25" customHeight="1" x14ac:dyDescent="0.25">
      <c r="A47" s="712"/>
      <c r="B47" s="713"/>
      <c r="C47" s="105"/>
      <c r="D47" s="105"/>
      <c r="E47" s="105"/>
      <c r="F47" s="105"/>
      <c r="G47" s="105"/>
      <c r="H47" s="105"/>
      <c r="I47" s="713"/>
    </row>
    <row r="48" spans="1:18" x14ac:dyDescent="0.25">
      <c r="A48" s="105"/>
      <c r="B48" s="105"/>
      <c r="C48" s="105"/>
      <c r="D48" s="105"/>
      <c r="E48" s="105"/>
      <c r="F48" s="105"/>
      <c r="G48" s="105"/>
      <c r="H48" s="105"/>
      <c r="I48" s="713"/>
    </row>
    <row r="49" spans="1:9" x14ac:dyDescent="0.25">
      <c r="A49" s="105"/>
      <c r="B49" s="105"/>
      <c r="C49" s="105"/>
      <c r="D49" s="105"/>
      <c r="E49" s="105"/>
      <c r="F49" s="105"/>
      <c r="G49" s="105"/>
      <c r="H49" s="105"/>
      <c r="I49" s="713"/>
    </row>
    <row r="50" spans="1:9" x14ac:dyDescent="0.25">
      <c r="A50" s="105"/>
      <c r="B50" s="105"/>
      <c r="C50" s="105"/>
      <c r="D50" s="105"/>
      <c r="E50" s="105"/>
      <c r="F50" s="105"/>
      <c r="G50" s="105"/>
      <c r="H50" s="105"/>
      <c r="I50" s="713"/>
    </row>
    <row r="51" spans="1:9" x14ac:dyDescent="0.25">
      <c r="A51" s="105"/>
      <c r="B51" s="105"/>
      <c r="C51" s="105"/>
      <c r="D51" s="105"/>
      <c r="E51" s="105"/>
      <c r="F51" s="105"/>
      <c r="G51" s="105"/>
      <c r="H51" s="105"/>
      <c r="I51" s="713"/>
    </row>
    <row r="52" spans="1:9" x14ac:dyDescent="0.25">
      <c r="A52" s="105"/>
      <c r="B52" s="105"/>
      <c r="C52" s="105"/>
      <c r="D52" s="105"/>
      <c r="E52" s="105"/>
    </row>
    <row r="53" spans="1:9" x14ac:dyDescent="0.25">
      <c r="A53" s="105"/>
      <c r="B53" s="105"/>
      <c r="C53" s="105"/>
      <c r="D53" s="105"/>
      <c r="E53" s="105"/>
    </row>
  </sheetData>
  <mergeCells count="2">
    <mergeCell ref="A45:B45"/>
    <mergeCell ref="B5:E5"/>
  </mergeCells>
  <phoneticPr fontId="12" type="noConversion"/>
  <pageMargins left="0.78740157480314965" right="0.78740157480314965" top="0.98425196850393704" bottom="0.98425196850393704" header="0.51181102362204722" footer="0.51181102362204722"/>
  <pageSetup paperSize="9" scale="74" orientation="portrait" r:id="rId1"/>
  <headerFooter alignWithMargins="0">
    <oddFooter>&amp;LSeite &amp;P von &amp;N&amp;RLeitfaden Contracting der Bayerischen Staatlichen Hochbauverwaltung, Stand: Oktober/2025</oddFooter>
  </headerFooter>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tabColor theme="6" tint="0.39997558519241921"/>
    <pageSetUpPr fitToPage="1"/>
  </sheetPr>
  <dimension ref="A1:F64"/>
  <sheetViews>
    <sheetView view="pageBreakPreview" zoomScale="85" zoomScaleNormal="100" zoomScaleSheetLayoutView="85" workbookViewId="0">
      <selection activeCell="D46" sqref="D46"/>
    </sheetView>
  </sheetViews>
  <sheetFormatPr baseColWidth="10" defaultColWidth="11.44140625" defaultRowHeight="13.2" x14ac:dyDescent="0.25"/>
  <cols>
    <col min="1" max="1" width="37.6640625" style="25" customWidth="1"/>
    <col min="2" max="2" width="16.33203125" style="25" customWidth="1"/>
    <col min="3" max="3" width="18" style="25" customWidth="1"/>
    <col min="4" max="4" width="17.6640625" style="25" customWidth="1"/>
    <col min="5" max="5" width="13.88671875" style="25" customWidth="1"/>
    <col min="6" max="16384" width="11.44140625" style="25"/>
  </cols>
  <sheetData>
    <row r="1" spans="1:6" x14ac:dyDescent="0.25">
      <c r="A1" s="50" t="s">
        <v>59</v>
      </c>
      <c r="B1" s="63"/>
      <c r="C1" s="63"/>
      <c r="D1" s="63"/>
      <c r="E1" s="63"/>
      <c r="F1" s="63"/>
    </row>
    <row r="2" spans="1:6" x14ac:dyDescent="0.25">
      <c r="A2" s="63"/>
      <c r="B2" s="63"/>
      <c r="C2" s="63"/>
      <c r="D2" s="63"/>
      <c r="E2" s="63"/>
      <c r="F2" s="63"/>
    </row>
    <row r="3" spans="1:6" x14ac:dyDescent="0.25">
      <c r="A3" s="51" t="s">
        <v>140</v>
      </c>
      <c r="B3" s="63"/>
      <c r="C3" s="63"/>
      <c r="D3" s="63"/>
      <c r="E3" s="63"/>
      <c r="F3" s="63"/>
    </row>
    <row r="4" spans="1:6" ht="9" customHeight="1" x14ac:dyDescent="0.25">
      <c r="A4" s="190"/>
      <c r="B4" s="191"/>
      <c r="C4" s="105"/>
      <c r="D4" s="105"/>
      <c r="E4" s="105"/>
      <c r="F4" s="63"/>
    </row>
    <row r="5" spans="1:6" x14ac:dyDescent="0.25">
      <c r="A5" s="48" t="s">
        <v>0</v>
      </c>
      <c r="B5" s="847" t="str">
        <f>Referenzwerte!C5</f>
        <v>Musterliegenschaft</v>
      </c>
      <c r="C5" s="848"/>
      <c r="D5" s="848"/>
      <c r="E5" s="849"/>
      <c r="F5" s="63"/>
    </row>
    <row r="6" spans="1:6" ht="17.399999999999999" x14ac:dyDescent="0.3">
      <c r="A6" s="52"/>
      <c r="B6" s="63"/>
      <c r="C6" s="63"/>
      <c r="D6" s="63"/>
      <c r="E6" s="63"/>
      <c r="F6" s="63"/>
    </row>
    <row r="7" spans="1:6" x14ac:dyDescent="0.25">
      <c r="A7" s="48" t="s">
        <v>36</v>
      </c>
      <c r="B7" s="229">
        <f>'Eingabemaske Abrechnungen'!B7</f>
        <v>2025</v>
      </c>
      <c r="C7" s="63"/>
      <c r="D7" s="63"/>
      <c r="E7" s="63"/>
      <c r="F7" s="63"/>
    </row>
    <row r="8" spans="1:6" x14ac:dyDescent="0.25">
      <c r="A8" s="48"/>
      <c r="B8" s="63"/>
      <c r="C8" s="63"/>
      <c r="D8" s="63"/>
      <c r="E8" s="63"/>
      <c r="F8" s="63"/>
    </row>
    <row r="9" spans="1:6" x14ac:dyDescent="0.25">
      <c r="A9" s="721" t="s">
        <v>293</v>
      </c>
      <c r="B9" s="722"/>
      <c r="C9" s="725"/>
      <c r="D9" s="63"/>
      <c r="E9" s="63"/>
      <c r="F9" s="63"/>
    </row>
    <row r="10" spans="1:6" x14ac:dyDescent="0.25">
      <c r="A10" s="726" t="str">
        <f>Referenzwerte!A25</f>
        <v>Wasser</v>
      </c>
      <c r="B10" s="724">
        <f>Referenzwerte!B25</f>
        <v>0</v>
      </c>
      <c r="C10" s="725" t="s">
        <v>276</v>
      </c>
      <c r="D10" s="63"/>
      <c r="E10" s="63"/>
      <c r="F10" s="63"/>
    </row>
    <row r="11" spans="1:6" x14ac:dyDescent="0.25">
      <c r="A11" s="726" t="str">
        <f>Referenzwerte!A26</f>
        <v>Abwasser</v>
      </c>
      <c r="B11" s="724">
        <f>Referenzwerte!B26</f>
        <v>0</v>
      </c>
      <c r="C11" s="725" t="s">
        <v>276</v>
      </c>
      <c r="D11" s="63"/>
      <c r="E11" s="63"/>
      <c r="F11" s="63"/>
    </row>
    <row r="12" spans="1:6" ht="18" thickBot="1" x14ac:dyDescent="0.3">
      <c r="A12" s="60"/>
      <c r="B12" s="105"/>
      <c r="C12" s="105"/>
      <c r="D12" s="105"/>
      <c r="E12" s="105"/>
      <c r="F12" s="63"/>
    </row>
    <row r="13" spans="1:6" ht="52.8" x14ac:dyDescent="0.25">
      <c r="A13" s="278" t="s">
        <v>63</v>
      </c>
      <c r="B13" s="276" t="s">
        <v>110</v>
      </c>
      <c r="C13" s="3" t="s">
        <v>82</v>
      </c>
      <c r="D13" s="285" t="s">
        <v>85</v>
      </c>
      <c r="E13" s="221"/>
      <c r="F13" s="63"/>
    </row>
    <row r="14" spans="1:6" x14ac:dyDescent="0.25">
      <c r="A14" s="279" t="str">
        <f>'SOLL-IST-Vgl'!B12</f>
        <v>Gbde1</v>
      </c>
      <c r="B14" s="137"/>
      <c r="C14" s="137"/>
      <c r="D14" s="192">
        <f>B14-C14</f>
        <v>0</v>
      </c>
      <c r="E14" s="133"/>
      <c r="F14" s="63"/>
    </row>
    <row r="15" spans="1:6" x14ac:dyDescent="0.25">
      <c r="A15" s="280" t="str">
        <f>'SOLL-IST-Vgl'!B13</f>
        <v>Gbde2</v>
      </c>
      <c r="B15" s="137"/>
      <c r="C15" s="137"/>
      <c r="D15" s="192">
        <f t="shared" ref="D15:D24" si="0">B15-C15</f>
        <v>0</v>
      </c>
      <c r="E15" s="133"/>
      <c r="F15" s="63"/>
    </row>
    <row r="16" spans="1:6" x14ac:dyDescent="0.25">
      <c r="A16" s="280" t="str">
        <f>'SOLL-IST-Vgl'!B14</f>
        <v>Gbde3</v>
      </c>
      <c r="B16" s="137"/>
      <c r="C16" s="137"/>
      <c r="D16" s="192">
        <f t="shared" si="0"/>
        <v>0</v>
      </c>
      <c r="E16" s="133"/>
      <c r="F16" s="63"/>
    </row>
    <row r="17" spans="1:6" x14ac:dyDescent="0.25">
      <c r="A17" s="280" t="str">
        <f>'SOLL-IST-Vgl'!B15</f>
        <v>Gbde4</v>
      </c>
      <c r="B17" s="137"/>
      <c r="C17" s="141"/>
      <c r="D17" s="192">
        <f t="shared" si="0"/>
        <v>0</v>
      </c>
      <c r="E17" s="133"/>
      <c r="F17" s="63"/>
    </row>
    <row r="18" spans="1:6" x14ac:dyDescent="0.25">
      <c r="A18" s="280" t="str">
        <f>'SOLL-IST-Vgl'!B16</f>
        <v>Gbde5</v>
      </c>
      <c r="B18" s="137"/>
      <c r="C18" s="141"/>
      <c r="D18" s="192">
        <f t="shared" si="0"/>
        <v>0</v>
      </c>
      <c r="E18" s="133"/>
      <c r="F18" s="63"/>
    </row>
    <row r="19" spans="1:6" x14ac:dyDescent="0.25">
      <c r="A19" s="280" t="str">
        <f>'SOLL-IST-Vgl'!B17</f>
        <v>Gbde6</v>
      </c>
      <c r="B19" s="137"/>
      <c r="C19" s="141"/>
      <c r="D19" s="192">
        <f t="shared" si="0"/>
        <v>0</v>
      </c>
      <c r="E19" s="133"/>
      <c r="F19" s="63"/>
    </row>
    <row r="20" spans="1:6" x14ac:dyDescent="0.25">
      <c r="A20" s="280" t="str">
        <f>'SOLL-IST-Vgl'!B18</f>
        <v>Gbde7</v>
      </c>
      <c r="B20" s="137"/>
      <c r="C20" s="141"/>
      <c r="D20" s="192">
        <f t="shared" si="0"/>
        <v>0</v>
      </c>
      <c r="E20" s="133"/>
      <c r="F20" s="63"/>
    </row>
    <row r="21" spans="1:6" x14ac:dyDescent="0.25">
      <c r="A21" s="280" t="str">
        <f>'SOLL-IST-Vgl'!B19</f>
        <v>Gbde8</v>
      </c>
      <c r="B21" s="137"/>
      <c r="C21" s="141"/>
      <c r="D21" s="192">
        <f t="shared" si="0"/>
        <v>0</v>
      </c>
      <c r="E21" s="133"/>
      <c r="F21" s="63"/>
    </row>
    <row r="22" spans="1:6" x14ac:dyDescent="0.25">
      <c r="A22" s="280" t="str">
        <f>'SOLL-IST-Vgl'!B20</f>
        <v>Gbde9</v>
      </c>
      <c r="B22" s="137"/>
      <c r="C22" s="141"/>
      <c r="D22" s="192">
        <f t="shared" si="0"/>
        <v>0</v>
      </c>
      <c r="E22" s="133"/>
      <c r="F22" s="63"/>
    </row>
    <row r="23" spans="1:6" ht="13.8" thickBot="1" x14ac:dyDescent="0.3">
      <c r="A23" s="281" t="str">
        <f>'SOLL-IST-Vgl'!B21</f>
        <v>Gbde10</v>
      </c>
      <c r="B23" s="277"/>
      <c r="C23" s="145"/>
      <c r="D23" s="186">
        <f t="shared" si="0"/>
        <v>0</v>
      </c>
      <c r="E23" s="133"/>
      <c r="F23" s="63"/>
    </row>
    <row r="24" spans="1:6" ht="13.8" thickBot="1" x14ac:dyDescent="0.3">
      <c r="A24" s="283" t="s">
        <v>66</v>
      </c>
      <c r="B24" s="313">
        <f>B25</f>
        <v>0</v>
      </c>
      <c r="C24" s="313">
        <f>C25</f>
        <v>0</v>
      </c>
      <c r="D24" s="193">
        <f t="shared" si="0"/>
        <v>0</v>
      </c>
      <c r="E24" s="727">
        <f>ROUND(D24*B10,2)</f>
        <v>0</v>
      </c>
      <c r="F24" s="63"/>
    </row>
    <row r="25" spans="1:6" ht="13.8" thickBot="1" x14ac:dyDescent="0.3">
      <c r="A25" s="282" t="s">
        <v>168</v>
      </c>
      <c r="B25" s="156">
        <f>'Baseline Wasser'!D18</f>
        <v>0</v>
      </c>
      <c r="C25" s="314">
        <f>'Eingabemaske Abrechnungen'!B30</f>
        <v>0</v>
      </c>
      <c r="D25" s="158"/>
      <c r="E25" s="57"/>
      <c r="F25" s="63"/>
    </row>
    <row r="26" spans="1:6" ht="13.8" thickBot="1" x14ac:dyDescent="0.3">
      <c r="A26" s="63"/>
      <c r="B26" s="63"/>
      <c r="C26" s="63"/>
      <c r="D26" s="63"/>
      <c r="E26" s="63"/>
      <c r="F26" s="63"/>
    </row>
    <row r="27" spans="1:6" ht="52.8" x14ac:dyDescent="0.25">
      <c r="A27" s="278" t="s">
        <v>64</v>
      </c>
      <c r="B27" s="276" t="s">
        <v>111</v>
      </c>
      <c r="C27" s="3" t="s">
        <v>83</v>
      </c>
      <c r="D27" s="2" t="s">
        <v>84</v>
      </c>
      <c r="E27" s="63"/>
      <c r="F27" s="63"/>
    </row>
    <row r="28" spans="1:6" x14ac:dyDescent="0.25">
      <c r="A28" s="279" t="str">
        <f>'SOLL-IST-Vgl'!B12</f>
        <v>Gbde1</v>
      </c>
      <c r="B28" s="137"/>
      <c r="C28" s="137"/>
      <c r="D28" s="138">
        <f>B28-C28</f>
        <v>0</v>
      </c>
      <c r="E28" s="63"/>
      <c r="F28" s="63"/>
    </row>
    <row r="29" spans="1:6" x14ac:dyDescent="0.25">
      <c r="A29" s="280" t="str">
        <f>'SOLL-IST-Vgl'!B13</f>
        <v>Gbde2</v>
      </c>
      <c r="B29" s="137"/>
      <c r="C29" s="137"/>
      <c r="D29" s="138">
        <f t="shared" ref="D29:D37" si="1">B29-C29</f>
        <v>0</v>
      </c>
      <c r="E29" s="63"/>
      <c r="F29" s="63"/>
    </row>
    <row r="30" spans="1:6" x14ac:dyDescent="0.25">
      <c r="A30" s="280" t="str">
        <f>'SOLL-IST-Vgl'!B14</f>
        <v>Gbde3</v>
      </c>
      <c r="B30" s="137"/>
      <c r="C30" s="137"/>
      <c r="D30" s="138">
        <f t="shared" si="1"/>
        <v>0</v>
      </c>
      <c r="E30" s="63"/>
      <c r="F30" s="63"/>
    </row>
    <row r="31" spans="1:6" x14ac:dyDescent="0.25">
      <c r="A31" s="280" t="str">
        <f>'SOLL-IST-Vgl'!B15</f>
        <v>Gbde4</v>
      </c>
      <c r="B31" s="137"/>
      <c r="C31" s="141"/>
      <c r="D31" s="138">
        <f t="shared" si="1"/>
        <v>0</v>
      </c>
      <c r="E31" s="63"/>
      <c r="F31" s="63"/>
    </row>
    <row r="32" spans="1:6" x14ac:dyDescent="0.25">
      <c r="A32" s="280" t="str">
        <f>'SOLL-IST-Vgl'!B16</f>
        <v>Gbde5</v>
      </c>
      <c r="B32" s="137"/>
      <c r="C32" s="141"/>
      <c r="D32" s="138">
        <f t="shared" si="1"/>
        <v>0</v>
      </c>
      <c r="E32" s="63"/>
      <c r="F32" s="63"/>
    </row>
    <row r="33" spans="1:6" x14ac:dyDescent="0.25">
      <c r="A33" s="280" t="str">
        <f>'SOLL-IST-Vgl'!B17</f>
        <v>Gbde6</v>
      </c>
      <c r="B33" s="137"/>
      <c r="C33" s="141"/>
      <c r="D33" s="138">
        <f t="shared" si="1"/>
        <v>0</v>
      </c>
      <c r="E33" s="63"/>
      <c r="F33" s="63"/>
    </row>
    <row r="34" spans="1:6" x14ac:dyDescent="0.25">
      <c r="A34" s="280" t="str">
        <f>'SOLL-IST-Vgl'!B18</f>
        <v>Gbde7</v>
      </c>
      <c r="B34" s="137"/>
      <c r="C34" s="141"/>
      <c r="D34" s="138">
        <f t="shared" si="1"/>
        <v>0</v>
      </c>
      <c r="E34" s="63"/>
      <c r="F34" s="63"/>
    </row>
    <row r="35" spans="1:6" x14ac:dyDescent="0.25">
      <c r="A35" s="280" t="str">
        <f>'SOLL-IST-Vgl'!B19</f>
        <v>Gbde8</v>
      </c>
      <c r="B35" s="137"/>
      <c r="C35" s="141"/>
      <c r="D35" s="138">
        <f t="shared" si="1"/>
        <v>0</v>
      </c>
      <c r="E35" s="63"/>
      <c r="F35" s="63"/>
    </row>
    <row r="36" spans="1:6" x14ac:dyDescent="0.25">
      <c r="A36" s="280" t="str">
        <f>'SOLL-IST-Vgl'!B20</f>
        <v>Gbde9</v>
      </c>
      <c r="B36" s="137"/>
      <c r="C36" s="141"/>
      <c r="D36" s="138">
        <f t="shared" si="1"/>
        <v>0</v>
      </c>
      <c r="E36" s="63"/>
      <c r="F36" s="63"/>
    </row>
    <row r="37" spans="1:6" ht="13.8" thickBot="1" x14ac:dyDescent="0.3">
      <c r="A37" s="281" t="str">
        <f>'SOLL-IST-Vgl'!B21</f>
        <v>Gbde10</v>
      </c>
      <c r="B37" s="277"/>
      <c r="C37" s="145"/>
      <c r="D37" s="186">
        <f t="shared" si="1"/>
        <v>0</v>
      </c>
      <c r="E37" s="63"/>
      <c r="F37" s="63"/>
    </row>
    <row r="38" spans="1:6" ht="13.8" thickBot="1" x14ac:dyDescent="0.3">
      <c r="A38" s="195" t="s">
        <v>6</v>
      </c>
      <c r="B38" s="313">
        <f>B39</f>
        <v>0</v>
      </c>
      <c r="C38" s="313">
        <f>C39</f>
        <v>0</v>
      </c>
      <c r="D38" s="194">
        <f>B38-C38</f>
        <v>0</v>
      </c>
      <c r="E38" s="728">
        <f>ROUND(D38*B11,2)</f>
        <v>0</v>
      </c>
      <c r="F38" s="63"/>
    </row>
    <row r="39" spans="1:6" ht="13.8" thickBot="1" x14ac:dyDescent="0.3">
      <c r="A39" s="282" t="s">
        <v>168</v>
      </c>
      <c r="B39" s="156">
        <f>'Baseline Wasser'!D24</f>
        <v>0</v>
      </c>
      <c r="C39" s="314">
        <f>'Eingabemaske Abrechnungen'!C30</f>
        <v>0</v>
      </c>
      <c r="D39" s="158"/>
      <c r="E39" s="63"/>
      <c r="F39" s="63"/>
    </row>
    <row r="40" spans="1:6" ht="13.8" thickBot="1" x14ac:dyDescent="0.3">
      <c r="A40" s="63"/>
      <c r="B40" s="63"/>
      <c r="C40" s="63"/>
      <c r="D40" s="63"/>
      <c r="E40" s="63"/>
      <c r="F40" s="63"/>
    </row>
    <row r="41" spans="1:6" s="63" customFormat="1" ht="18" thickBot="1" x14ac:dyDescent="0.3">
      <c r="A41" s="877" t="s">
        <v>158</v>
      </c>
      <c r="B41" s="892"/>
      <c r="C41" s="878"/>
      <c r="D41" s="325">
        <v>0</v>
      </c>
      <c r="E41" s="61"/>
      <c r="F41" s="61"/>
    </row>
    <row r="42" spans="1:6" s="63" customFormat="1" ht="18" thickBot="1" x14ac:dyDescent="0.3">
      <c r="A42" s="877" t="s">
        <v>159</v>
      </c>
      <c r="B42" s="892"/>
      <c r="C42" s="878"/>
      <c r="D42" s="325">
        <v>0</v>
      </c>
    </row>
    <row r="43" spans="1:6" s="63" customFormat="1" x14ac:dyDescent="0.25">
      <c r="A43" s="63" t="s">
        <v>169</v>
      </c>
    </row>
    <row r="44" spans="1:6" x14ac:dyDescent="0.25">
      <c r="A44" s="121"/>
      <c r="B44" s="63"/>
      <c r="C44" s="63"/>
      <c r="D44" s="63"/>
      <c r="E44" s="63"/>
      <c r="F44" s="63"/>
    </row>
    <row r="45" spans="1:6" x14ac:dyDescent="0.25">
      <c r="A45" s="63"/>
      <c r="B45" s="63"/>
      <c r="C45" s="63"/>
      <c r="D45" s="63"/>
      <c r="E45" s="63"/>
      <c r="F45" s="63"/>
    </row>
    <row r="46" spans="1:6" x14ac:dyDescent="0.25">
      <c r="A46" s="63"/>
      <c r="B46" s="63"/>
      <c r="C46" s="63"/>
      <c r="D46" s="63"/>
      <c r="E46" s="63"/>
      <c r="F46" s="63"/>
    </row>
    <row r="47" spans="1:6" x14ac:dyDescent="0.25">
      <c r="A47" s="63"/>
      <c r="B47" s="63"/>
      <c r="C47" s="63"/>
      <c r="D47" s="63"/>
      <c r="E47" s="63"/>
      <c r="F47" s="63"/>
    </row>
    <row r="48" spans="1:6" x14ac:dyDescent="0.25">
      <c r="A48" s="63"/>
      <c r="B48" s="63"/>
      <c r="C48" s="63"/>
      <c r="D48" s="63"/>
      <c r="E48" s="63"/>
      <c r="F48" s="63"/>
    </row>
    <row r="49" spans="1:6" x14ac:dyDescent="0.25">
      <c r="A49" s="63"/>
      <c r="B49" s="63"/>
      <c r="C49" s="63"/>
      <c r="D49" s="63"/>
      <c r="E49" s="63"/>
      <c r="F49" s="63"/>
    </row>
    <row r="50" spans="1:6" x14ac:dyDescent="0.25">
      <c r="A50" s="63"/>
      <c r="B50" s="63"/>
      <c r="C50" s="63"/>
      <c r="D50" s="63"/>
      <c r="E50" s="63"/>
      <c r="F50" s="63"/>
    </row>
    <row r="51" spans="1:6" x14ac:dyDescent="0.25">
      <c r="A51" s="63"/>
      <c r="B51" s="63"/>
      <c r="C51" s="63"/>
      <c r="D51" s="63"/>
      <c r="E51" s="63"/>
      <c r="F51" s="63"/>
    </row>
    <row r="52" spans="1:6" x14ac:dyDescent="0.25">
      <c r="A52" s="63"/>
      <c r="B52" s="63"/>
      <c r="C52" s="63"/>
      <c r="D52" s="63"/>
      <c r="E52" s="63"/>
      <c r="F52" s="63"/>
    </row>
    <row r="53" spans="1:6" x14ac:dyDescent="0.25">
      <c r="A53" s="63"/>
      <c r="B53" s="63"/>
      <c r="C53" s="63"/>
      <c r="D53" s="63"/>
      <c r="E53" s="63"/>
      <c r="F53" s="63"/>
    </row>
    <row r="54" spans="1:6" x14ac:dyDescent="0.25">
      <c r="A54" s="63"/>
      <c r="B54" s="63"/>
      <c r="C54" s="63"/>
      <c r="D54" s="63"/>
      <c r="E54" s="63"/>
      <c r="F54" s="63"/>
    </row>
    <row r="55" spans="1:6" x14ac:dyDescent="0.25">
      <c r="A55" s="63"/>
      <c r="B55" s="63"/>
      <c r="C55" s="63"/>
      <c r="D55" s="63"/>
      <c r="E55" s="63"/>
      <c r="F55" s="63"/>
    </row>
    <row r="56" spans="1:6" x14ac:dyDescent="0.25">
      <c r="A56" s="63"/>
      <c r="B56" s="63"/>
      <c r="C56" s="63"/>
      <c r="D56" s="63"/>
      <c r="E56" s="63"/>
      <c r="F56" s="63"/>
    </row>
    <row r="57" spans="1:6" x14ac:dyDescent="0.25">
      <c r="A57" s="63"/>
      <c r="B57" s="63"/>
      <c r="C57" s="63"/>
      <c r="D57" s="63"/>
      <c r="E57" s="63"/>
      <c r="F57" s="63"/>
    </row>
    <row r="58" spans="1:6" x14ac:dyDescent="0.25">
      <c r="A58" s="63"/>
      <c r="B58" s="63"/>
      <c r="C58" s="63"/>
      <c r="D58" s="63"/>
      <c r="E58" s="63"/>
      <c r="F58" s="63"/>
    </row>
    <row r="59" spans="1:6" x14ac:dyDescent="0.25">
      <c r="A59" s="63"/>
      <c r="B59" s="63"/>
      <c r="C59" s="63"/>
      <c r="D59" s="63"/>
      <c r="E59" s="63"/>
      <c r="F59" s="63"/>
    </row>
    <row r="60" spans="1:6" x14ac:dyDescent="0.25">
      <c r="A60" s="63"/>
      <c r="B60" s="63"/>
      <c r="C60" s="63"/>
      <c r="D60" s="63"/>
      <c r="E60" s="63"/>
      <c r="F60" s="63"/>
    </row>
    <row r="61" spans="1:6" x14ac:dyDescent="0.25">
      <c r="A61" s="63"/>
      <c r="B61" s="63"/>
      <c r="C61" s="63"/>
      <c r="D61" s="63"/>
      <c r="E61" s="63"/>
      <c r="F61" s="63"/>
    </row>
    <row r="62" spans="1:6" x14ac:dyDescent="0.25">
      <c r="A62" s="63"/>
      <c r="B62" s="63"/>
      <c r="C62" s="63"/>
      <c r="D62" s="63"/>
      <c r="E62" s="63"/>
      <c r="F62" s="63"/>
    </row>
    <row r="63" spans="1:6" x14ac:dyDescent="0.25">
      <c r="A63" s="63"/>
      <c r="B63" s="63"/>
      <c r="C63" s="63"/>
      <c r="D63" s="63"/>
      <c r="E63" s="63"/>
      <c r="F63" s="63"/>
    </row>
    <row r="64" spans="1:6" x14ac:dyDescent="0.25">
      <c r="A64" s="63"/>
      <c r="B64" s="63"/>
      <c r="C64" s="63"/>
      <c r="D64" s="63"/>
      <c r="E64" s="63"/>
      <c r="F64" s="63"/>
    </row>
  </sheetData>
  <mergeCells count="3">
    <mergeCell ref="B5:E5"/>
    <mergeCell ref="A41:C41"/>
    <mergeCell ref="A42:C42"/>
  </mergeCells>
  <phoneticPr fontId="3" type="noConversion"/>
  <pageMargins left="0.78740157480314965" right="0.78740157480314965" top="0.98425196850393704" bottom="0.98425196850393704" header="0.51181102362204722" footer="0.51181102362204722"/>
  <pageSetup paperSize="9" scale="84" orientation="portrait" r:id="rId1"/>
  <headerFooter alignWithMargins="0">
    <oddFooter>&amp;LSeite &amp;P von &amp;N&amp;RLeitfaden Contracting der Bayerischen Staatlichen Hochbauverwaltung, Stand: Oktober/2025</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8">
    <tabColor theme="3" tint="0.59999389629810485"/>
    <pageSetUpPr fitToPage="1"/>
  </sheetPr>
  <dimension ref="A1:I72"/>
  <sheetViews>
    <sheetView view="pageBreakPreview" zoomScaleNormal="100" zoomScaleSheetLayoutView="100" workbookViewId="0">
      <selection activeCell="G63" sqref="G63"/>
    </sheetView>
  </sheetViews>
  <sheetFormatPr baseColWidth="10" defaultColWidth="11.44140625" defaultRowHeight="13.2" x14ac:dyDescent="0.25"/>
  <cols>
    <col min="1" max="1" width="14.44140625" style="25" customWidth="1"/>
    <col min="2" max="2" width="13.44140625" style="25" customWidth="1"/>
    <col min="3" max="3" width="13.6640625" style="25" customWidth="1"/>
    <col min="4" max="4" width="13.5546875" style="25" customWidth="1"/>
    <col min="5" max="5" width="13.109375" style="25" customWidth="1"/>
    <col min="6" max="6" width="14.88671875" style="25" customWidth="1"/>
    <col min="7" max="7" width="13.5546875" style="25" customWidth="1"/>
    <col min="8" max="16384" width="11.44140625" style="25"/>
  </cols>
  <sheetData>
    <row r="1" spans="1:8" x14ac:dyDescent="0.25">
      <c r="A1" s="50" t="s">
        <v>59</v>
      </c>
      <c r="B1" s="63"/>
      <c r="C1" s="63"/>
      <c r="D1" s="63"/>
      <c r="E1" s="63"/>
      <c r="F1" s="63"/>
      <c r="G1" s="63"/>
      <c r="H1" s="63"/>
    </row>
    <row r="2" spans="1:8" x14ac:dyDescent="0.25">
      <c r="A2" s="63"/>
      <c r="B2" s="63"/>
      <c r="C2" s="63"/>
      <c r="D2" s="63"/>
      <c r="E2" s="63"/>
      <c r="F2" s="63"/>
      <c r="G2" s="63"/>
      <c r="H2" s="63"/>
    </row>
    <row r="3" spans="1:8" x14ac:dyDescent="0.25">
      <c r="A3" s="51" t="s">
        <v>136</v>
      </c>
      <c r="B3" s="63"/>
      <c r="C3" s="63"/>
      <c r="D3" s="63"/>
      <c r="E3" s="63"/>
      <c r="F3" s="63"/>
      <c r="G3" s="63"/>
      <c r="H3" s="63"/>
    </row>
    <row r="4" spans="1:8" ht="10.5" customHeight="1" x14ac:dyDescent="0.25">
      <c r="A4" s="899" t="s">
        <v>150</v>
      </c>
      <c r="B4" s="899"/>
      <c r="C4" s="899"/>
      <c r="D4" s="899"/>
      <c r="E4" s="899"/>
      <c r="F4" s="899"/>
      <c r="G4" s="899"/>
      <c r="H4" s="63"/>
    </row>
    <row r="5" spans="1:8" ht="15.6" x14ac:dyDescent="0.3">
      <c r="A5" s="49"/>
      <c r="B5" s="63"/>
      <c r="C5" s="63"/>
      <c r="D5" s="63"/>
      <c r="E5" s="63"/>
      <c r="F5" s="63"/>
      <c r="G5" s="63"/>
      <c r="H5" s="63"/>
    </row>
    <row r="6" spans="1:8" x14ac:dyDescent="0.25">
      <c r="A6" s="48" t="s">
        <v>0</v>
      </c>
      <c r="B6" s="63"/>
      <c r="C6" s="847" t="str">
        <f>Referenzwerte!C5</f>
        <v>Musterliegenschaft</v>
      </c>
      <c r="D6" s="848"/>
      <c r="E6" s="848"/>
      <c r="F6" s="849"/>
      <c r="G6" s="63"/>
      <c r="H6" s="63"/>
    </row>
    <row r="7" spans="1:8" ht="17.399999999999999" x14ac:dyDescent="0.3">
      <c r="A7" s="52"/>
      <c r="B7" s="63"/>
      <c r="C7" s="63"/>
      <c r="D7" s="63"/>
      <c r="E7" s="63"/>
      <c r="F7" s="63"/>
      <c r="G7" s="63"/>
      <c r="H7" s="63"/>
    </row>
    <row r="8" spans="1:8" x14ac:dyDescent="0.25">
      <c r="A8" s="48" t="s">
        <v>36</v>
      </c>
      <c r="B8" s="63"/>
      <c r="C8" s="229">
        <f>'Eingabemaske Abrechnungen'!B7</f>
        <v>2025</v>
      </c>
      <c r="D8" s="63"/>
      <c r="E8" s="63"/>
      <c r="F8" s="63"/>
      <c r="G8" s="63"/>
      <c r="H8" s="63"/>
    </row>
    <row r="9" spans="1:8" x14ac:dyDescent="0.25">
      <c r="A9" s="63"/>
      <c r="B9" s="63"/>
      <c r="C9" s="63"/>
      <c r="D9" s="63"/>
      <c r="E9" s="63"/>
      <c r="F9" s="63"/>
      <c r="G9" s="63"/>
      <c r="H9" s="63"/>
    </row>
    <row r="10" spans="1:8" ht="20.399999999999999" x14ac:dyDescent="0.35">
      <c r="A10" s="485" t="str">
        <f>Referenzwerte!A11</f>
        <v>z.B. Erdgas</v>
      </c>
      <c r="B10" s="395"/>
      <c r="C10" s="395"/>
      <c r="D10" s="63"/>
      <c r="E10" s="63"/>
      <c r="F10" s="63"/>
      <c r="G10" s="63"/>
      <c r="H10" s="63"/>
    </row>
    <row r="11" spans="1:8" s="21" customFormat="1" ht="6.75" customHeight="1" x14ac:dyDescent="0.2">
      <c r="A11" s="74"/>
      <c r="B11" s="74"/>
      <c r="C11" s="74"/>
      <c r="D11" s="74"/>
      <c r="E11" s="74"/>
      <c r="F11" s="74"/>
      <c r="G11" s="74"/>
      <c r="H11" s="74"/>
    </row>
    <row r="12" spans="1:8" s="21" customFormat="1" ht="11.4" x14ac:dyDescent="0.2">
      <c r="A12" s="721" t="s">
        <v>293</v>
      </c>
      <c r="B12" s="722"/>
      <c r="C12" s="74"/>
      <c r="D12" s="74"/>
      <c r="E12" s="74"/>
      <c r="F12" s="74"/>
      <c r="G12" s="74"/>
      <c r="H12" s="74"/>
    </row>
    <row r="13" spans="1:8" s="21" customFormat="1" ht="11.4" x14ac:dyDescent="0.2">
      <c r="A13" s="723" t="s">
        <v>278</v>
      </c>
      <c r="B13" s="724">
        <f>Referenzwerte!B11</f>
        <v>0</v>
      </c>
      <c r="C13" s="725" t="s">
        <v>277</v>
      </c>
      <c r="D13" s="74"/>
      <c r="E13" s="74"/>
      <c r="F13" s="74"/>
      <c r="G13" s="74"/>
      <c r="H13" s="74"/>
    </row>
    <row r="14" spans="1:8" s="21" customFormat="1" ht="11.4" x14ac:dyDescent="0.2">
      <c r="A14" s="723" t="s">
        <v>38</v>
      </c>
      <c r="B14" s="724">
        <f>Referenzwerte!C11</f>
        <v>0</v>
      </c>
      <c r="C14" s="725" t="s">
        <v>279</v>
      </c>
      <c r="D14" s="74"/>
      <c r="E14" s="74"/>
      <c r="F14" s="74"/>
      <c r="G14" s="74"/>
      <c r="H14" s="74"/>
    </row>
    <row r="15" spans="1:8" s="21" customFormat="1" ht="6.75" customHeight="1" thickBot="1" x14ac:dyDescent="0.25">
      <c r="A15" s="74"/>
      <c r="B15" s="74"/>
      <c r="C15" s="74"/>
      <c r="D15" s="74"/>
      <c r="E15" s="74"/>
      <c r="F15" s="74"/>
      <c r="G15" s="74"/>
      <c r="H15" s="74"/>
    </row>
    <row r="16" spans="1:8" ht="24" customHeight="1" x14ac:dyDescent="0.25">
      <c r="A16" s="64" t="s">
        <v>24</v>
      </c>
      <c r="B16" s="103"/>
      <c r="C16" s="103"/>
      <c r="D16" s="196"/>
      <c r="E16" s="63"/>
      <c r="F16" s="63"/>
      <c r="G16" s="63"/>
      <c r="H16" s="63"/>
    </row>
    <row r="17" spans="1:8" x14ac:dyDescent="0.25">
      <c r="A17" s="896" t="s">
        <v>135</v>
      </c>
      <c r="B17" s="897"/>
      <c r="C17" s="897"/>
      <c r="D17" s="571">
        <v>0</v>
      </c>
      <c r="E17" s="63"/>
      <c r="F17" s="63"/>
      <c r="G17" s="63"/>
      <c r="H17" s="63"/>
    </row>
    <row r="18" spans="1:8" ht="8.1" customHeight="1" x14ac:dyDescent="0.25">
      <c r="A18" s="65"/>
      <c r="B18" s="63"/>
      <c r="C18" s="63"/>
      <c r="D18" s="198"/>
      <c r="E18" s="63"/>
      <c r="F18" s="63"/>
      <c r="G18" s="63"/>
      <c r="H18" s="63"/>
    </row>
    <row r="19" spans="1:8" x14ac:dyDescent="0.25">
      <c r="A19" s="896" t="s">
        <v>125</v>
      </c>
      <c r="B19" s="897"/>
      <c r="C19" s="897"/>
      <c r="D19" s="197">
        <v>0</v>
      </c>
      <c r="E19" s="63"/>
      <c r="F19" s="63"/>
      <c r="G19" s="63"/>
      <c r="H19" s="63"/>
    </row>
    <row r="20" spans="1:8" ht="8.1" customHeight="1" x14ac:dyDescent="0.25">
      <c r="A20" s="65"/>
      <c r="B20" s="63"/>
      <c r="C20" s="63"/>
      <c r="D20" s="198"/>
      <c r="E20" s="63"/>
      <c r="F20" s="63"/>
      <c r="G20" s="63"/>
      <c r="H20" s="63"/>
    </row>
    <row r="21" spans="1:8" ht="13.8" thickBot="1" x14ac:dyDescent="0.3">
      <c r="A21" s="898" t="s">
        <v>126</v>
      </c>
      <c r="B21" s="869"/>
      <c r="C21" s="869"/>
      <c r="D21" s="116">
        <f>D17+D19</f>
        <v>0</v>
      </c>
      <c r="E21" s="63"/>
      <c r="F21" s="63"/>
      <c r="G21" s="63"/>
      <c r="H21" s="63"/>
    </row>
    <row r="22" spans="1:8" ht="9.75" customHeight="1" x14ac:dyDescent="0.25">
      <c r="A22" s="65"/>
      <c r="B22" s="63"/>
      <c r="C22" s="63"/>
      <c r="D22" s="199"/>
      <c r="E22" s="63"/>
      <c r="F22" s="63"/>
      <c r="G22" s="63"/>
      <c r="H22" s="63"/>
    </row>
    <row r="23" spans="1:8" ht="15" x14ac:dyDescent="0.25">
      <c r="A23" s="66" t="s">
        <v>25</v>
      </c>
      <c r="B23" s="63"/>
      <c r="C23" s="63"/>
      <c r="D23" s="199"/>
      <c r="E23" s="63"/>
      <c r="F23" s="63"/>
      <c r="G23" s="63"/>
      <c r="H23" s="63"/>
    </row>
    <row r="24" spans="1:8" x14ac:dyDescent="0.25">
      <c r="A24" s="896" t="s">
        <v>127</v>
      </c>
      <c r="B24" s="897"/>
      <c r="C24" s="897"/>
      <c r="D24" s="571">
        <v>0</v>
      </c>
      <c r="E24" s="63"/>
      <c r="F24" s="63"/>
      <c r="G24" s="63"/>
      <c r="H24" s="63"/>
    </row>
    <row r="25" spans="1:8" ht="8.1" customHeight="1" x14ac:dyDescent="0.25">
      <c r="A25" s="65"/>
      <c r="B25" s="63"/>
      <c r="C25" s="63"/>
      <c r="D25" s="198"/>
      <c r="E25" s="63"/>
      <c r="F25" s="63"/>
      <c r="G25" s="63"/>
      <c r="H25" s="63"/>
    </row>
    <row r="26" spans="1:8" x14ac:dyDescent="0.25">
      <c r="A26" s="896" t="s">
        <v>128</v>
      </c>
      <c r="B26" s="897"/>
      <c r="C26" s="897"/>
      <c r="D26" s="197">
        <v>0</v>
      </c>
      <c r="E26" s="63"/>
      <c r="F26" s="63"/>
      <c r="G26" s="63"/>
      <c r="H26" s="63"/>
    </row>
    <row r="27" spans="1:8" ht="8.1" customHeight="1" x14ac:dyDescent="0.25">
      <c r="A27" s="65"/>
      <c r="B27" s="63"/>
      <c r="C27" s="63"/>
      <c r="D27" s="198"/>
      <c r="E27" s="63"/>
      <c r="F27" s="63"/>
      <c r="G27" s="63"/>
      <c r="H27" s="63"/>
    </row>
    <row r="28" spans="1:8" ht="13.8" thickBot="1" x14ac:dyDescent="0.3">
      <c r="A28" s="898" t="s">
        <v>129</v>
      </c>
      <c r="B28" s="869"/>
      <c r="C28" s="869"/>
      <c r="D28" s="116">
        <f>D24+D26</f>
        <v>0</v>
      </c>
      <c r="E28" s="63"/>
      <c r="F28" s="63"/>
      <c r="G28" s="63"/>
      <c r="H28" s="63"/>
    </row>
    <row r="29" spans="1:8" ht="13.8" thickBot="1" x14ac:dyDescent="0.3">
      <c r="A29" s="63"/>
      <c r="B29" s="63"/>
      <c r="C29" s="63"/>
      <c r="D29" s="54"/>
      <c r="E29" s="63"/>
      <c r="F29" s="63"/>
      <c r="G29" s="63"/>
      <c r="H29" s="63"/>
    </row>
    <row r="30" spans="1:8" ht="13.8" thickBot="1" x14ac:dyDescent="0.3">
      <c r="A30" s="901" t="s">
        <v>253</v>
      </c>
      <c r="B30" s="902"/>
      <c r="C30" s="902"/>
      <c r="D30" s="577">
        <v>0</v>
      </c>
      <c r="E30" s="63"/>
      <c r="F30" s="63"/>
      <c r="G30" s="63"/>
      <c r="H30" s="63"/>
    </row>
    <row r="31" spans="1:8" x14ac:dyDescent="0.25">
      <c r="A31" s="63"/>
      <c r="B31" s="63"/>
      <c r="C31" s="63"/>
      <c r="D31" s="63"/>
      <c r="E31" s="63"/>
      <c r="F31" s="63"/>
      <c r="G31" s="63"/>
      <c r="H31" s="63"/>
    </row>
    <row r="32" spans="1:8" ht="20.399999999999999" x14ac:dyDescent="0.35">
      <c r="A32" s="485" t="str">
        <f>Referenzwerte!A12</f>
        <v>z.B. Fernwärme</v>
      </c>
      <c r="B32" s="395"/>
      <c r="C32" s="395"/>
      <c r="E32" s="63"/>
      <c r="F32" s="63"/>
      <c r="G32" s="63"/>
      <c r="H32" s="63"/>
    </row>
    <row r="33" spans="1:8" s="21" customFormat="1" ht="6.75" customHeight="1" x14ac:dyDescent="0.2">
      <c r="A33" s="74"/>
      <c r="B33" s="74"/>
      <c r="C33" s="74"/>
      <c r="D33" s="74"/>
      <c r="E33" s="74"/>
      <c r="F33" s="74"/>
      <c r="G33" s="74"/>
      <c r="H33" s="74"/>
    </row>
    <row r="34" spans="1:8" s="21" customFormat="1" ht="11.4" x14ac:dyDescent="0.2">
      <c r="A34" s="721" t="s">
        <v>293</v>
      </c>
      <c r="B34" s="722"/>
      <c r="C34" s="74"/>
      <c r="D34" s="74"/>
      <c r="E34" s="74"/>
      <c r="F34" s="74"/>
      <c r="G34" s="74"/>
      <c r="H34" s="74"/>
    </row>
    <row r="35" spans="1:8" s="21" customFormat="1" ht="11.4" x14ac:dyDescent="0.2">
      <c r="A35" s="723" t="s">
        <v>278</v>
      </c>
      <c r="B35" s="724">
        <f>Referenzwerte!B12</f>
        <v>0</v>
      </c>
      <c r="C35" s="725" t="s">
        <v>277</v>
      </c>
      <c r="D35" s="74"/>
      <c r="E35" s="74"/>
      <c r="F35" s="74"/>
      <c r="G35" s="74"/>
      <c r="H35" s="74"/>
    </row>
    <row r="36" spans="1:8" s="21" customFormat="1" ht="11.4" x14ac:dyDescent="0.2">
      <c r="A36" s="723" t="s">
        <v>38</v>
      </c>
      <c r="B36" s="724">
        <f>Referenzwerte!C12</f>
        <v>0</v>
      </c>
      <c r="C36" s="725" t="s">
        <v>279</v>
      </c>
      <c r="D36" s="74"/>
      <c r="E36" s="74"/>
      <c r="F36" s="74"/>
      <c r="G36" s="74"/>
      <c r="H36" s="74"/>
    </row>
    <row r="37" spans="1:8" s="21" customFormat="1" ht="6.75" customHeight="1" thickBot="1" x14ac:dyDescent="0.25">
      <c r="A37" s="74"/>
      <c r="B37" s="74"/>
      <c r="C37" s="74"/>
      <c r="D37" s="74"/>
      <c r="E37" s="74"/>
      <c r="F37" s="74"/>
      <c r="G37" s="74"/>
      <c r="H37" s="74"/>
    </row>
    <row r="38" spans="1:8" ht="23.25" customHeight="1" x14ac:dyDescent="0.25">
      <c r="A38" s="64" t="s">
        <v>24</v>
      </c>
      <c r="B38" s="103"/>
      <c r="C38" s="103"/>
      <c r="D38" s="196"/>
      <c r="E38" s="63"/>
      <c r="F38" s="63"/>
      <c r="G38" s="63"/>
      <c r="H38" s="63"/>
    </row>
    <row r="39" spans="1:8" x14ac:dyDescent="0.25">
      <c r="A39" s="896" t="s">
        <v>135</v>
      </c>
      <c r="B39" s="897"/>
      <c r="C39" s="897"/>
      <c r="D39" s="571">
        <v>0</v>
      </c>
      <c r="E39" s="63"/>
      <c r="F39" s="63"/>
      <c r="G39" s="63"/>
      <c r="H39" s="63"/>
    </row>
    <row r="40" spans="1:8" ht="8.1" customHeight="1" x14ac:dyDescent="0.25">
      <c r="A40" s="65"/>
      <c r="B40" s="63"/>
      <c r="C40" s="63"/>
      <c r="D40" s="198"/>
      <c r="E40" s="63"/>
      <c r="F40" s="63"/>
      <c r="G40" s="63"/>
      <c r="H40" s="63"/>
    </row>
    <row r="41" spans="1:8" x14ac:dyDescent="0.25">
      <c r="A41" s="896" t="s">
        <v>125</v>
      </c>
      <c r="B41" s="897"/>
      <c r="C41" s="897"/>
      <c r="D41" s="197">
        <v>0</v>
      </c>
      <c r="E41" s="63"/>
      <c r="F41" s="63"/>
      <c r="G41" s="63"/>
      <c r="H41" s="63"/>
    </row>
    <row r="42" spans="1:8" ht="8.1" customHeight="1" x14ac:dyDescent="0.25">
      <c r="A42" s="65"/>
      <c r="B42" s="63"/>
      <c r="C42" s="63"/>
      <c r="D42" s="198"/>
      <c r="E42" s="63"/>
      <c r="F42" s="63"/>
      <c r="G42" s="63"/>
      <c r="H42" s="63"/>
    </row>
    <row r="43" spans="1:8" ht="13.8" thickBot="1" x14ac:dyDescent="0.3">
      <c r="A43" s="898" t="s">
        <v>126</v>
      </c>
      <c r="B43" s="869"/>
      <c r="C43" s="869"/>
      <c r="D43" s="116">
        <f>D39+D41</f>
        <v>0</v>
      </c>
      <c r="E43" s="63"/>
      <c r="F43" s="63"/>
      <c r="G43" s="63"/>
      <c r="H43" s="63"/>
    </row>
    <row r="44" spans="1:8" x14ac:dyDescent="0.25">
      <c r="A44" s="65"/>
      <c r="B44" s="63"/>
      <c r="C44" s="63"/>
      <c r="D44" s="199"/>
      <c r="E44" s="63"/>
      <c r="F44" s="63"/>
      <c r="G44" s="63"/>
      <c r="H44" s="63"/>
    </row>
    <row r="45" spans="1:8" ht="15" x14ac:dyDescent="0.25">
      <c r="A45" s="66" t="s">
        <v>25</v>
      </c>
      <c r="B45" s="63"/>
      <c r="C45" s="63"/>
      <c r="D45" s="199"/>
      <c r="E45" s="63"/>
      <c r="F45" s="63"/>
      <c r="G45" s="63"/>
      <c r="H45" s="63"/>
    </row>
    <row r="46" spans="1:8" x14ac:dyDescent="0.25">
      <c r="A46" s="896" t="s">
        <v>127</v>
      </c>
      <c r="B46" s="897"/>
      <c r="C46" s="897"/>
      <c r="D46" s="571">
        <v>0</v>
      </c>
      <c r="E46" s="63"/>
      <c r="F46" s="63"/>
      <c r="G46" s="63"/>
      <c r="H46" s="63"/>
    </row>
    <row r="47" spans="1:8" ht="8.1" customHeight="1" x14ac:dyDescent="0.25">
      <c r="A47" s="65"/>
      <c r="B47" s="63"/>
      <c r="C47" s="63"/>
      <c r="D47" s="198"/>
      <c r="E47" s="63"/>
      <c r="F47" s="63"/>
      <c r="G47" s="63"/>
      <c r="H47" s="63"/>
    </row>
    <row r="48" spans="1:8" x14ac:dyDescent="0.25">
      <c r="A48" s="896" t="s">
        <v>128</v>
      </c>
      <c r="B48" s="897"/>
      <c r="C48" s="897"/>
      <c r="D48" s="197">
        <v>0</v>
      </c>
      <c r="E48" s="63"/>
      <c r="F48" s="63"/>
      <c r="G48" s="63"/>
      <c r="H48" s="63"/>
    </row>
    <row r="49" spans="1:9" ht="8.1" customHeight="1" x14ac:dyDescent="0.25">
      <c r="A49" s="65"/>
      <c r="B49" s="63"/>
      <c r="C49" s="63"/>
      <c r="D49" s="198"/>
      <c r="E49" s="63"/>
      <c r="F49" s="63"/>
      <c r="G49" s="63"/>
      <c r="H49" s="63"/>
    </row>
    <row r="50" spans="1:9" ht="13.8" thickBot="1" x14ac:dyDescent="0.3">
      <c r="A50" s="898" t="s">
        <v>129</v>
      </c>
      <c r="B50" s="869"/>
      <c r="C50" s="869"/>
      <c r="D50" s="116">
        <f>D46+D48</f>
        <v>0</v>
      </c>
      <c r="E50" s="63"/>
      <c r="F50" s="63"/>
      <c r="G50" s="63"/>
      <c r="H50" s="63"/>
    </row>
    <row r="51" spans="1:9" ht="13.8" thickBot="1" x14ac:dyDescent="0.3">
      <c r="A51" s="289"/>
      <c r="B51" s="289"/>
      <c r="C51" s="289"/>
      <c r="D51" s="54"/>
      <c r="E51" s="63"/>
      <c r="F51" s="63"/>
      <c r="G51" s="63"/>
      <c r="H51" s="63"/>
    </row>
    <row r="52" spans="1:9" ht="13.8" thickBot="1" x14ac:dyDescent="0.3">
      <c r="A52" s="901" t="s">
        <v>253</v>
      </c>
      <c r="B52" s="902"/>
      <c r="C52" s="902"/>
      <c r="D52" s="577">
        <v>0</v>
      </c>
      <c r="E52" s="63"/>
      <c r="F52" s="63"/>
      <c r="G52" s="63"/>
      <c r="H52" s="63"/>
    </row>
    <row r="53" spans="1:9" x14ac:dyDescent="0.25">
      <c r="A53" s="63"/>
      <c r="B53" s="63"/>
      <c r="C53" s="63"/>
      <c r="D53" s="54"/>
      <c r="E53" s="63"/>
      <c r="F53" s="63"/>
      <c r="G53" s="63"/>
      <c r="H53" s="63"/>
    </row>
    <row r="54" spans="1:9" ht="27" customHeight="1" x14ac:dyDescent="0.25">
      <c r="A54" s="900" t="s">
        <v>65</v>
      </c>
      <c r="B54" s="900"/>
      <c r="C54" s="900"/>
      <c r="D54" s="900"/>
      <c r="E54" s="900"/>
      <c r="F54" s="63"/>
      <c r="G54" s="63"/>
      <c r="H54" s="63"/>
    </row>
    <row r="55" spans="1:9" x14ac:dyDescent="0.25">
      <c r="A55" s="63"/>
      <c r="B55" s="63"/>
      <c r="C55" s="63"/>
      <c r="D55" s="63"/>
      <c r="E55" s="63"/>
      <c r="F55" s="63"/>
      <c r="G55" s="63"/>
      <c r="H55" s="63"/>
    </row>
    <row r="56" spans="1:9" ht="13.8" thickBot="1" x14ac:dyDescent="0.3">
      <c r="A56" s="869" t="s">
        <v>172</v>
      </c>
      <c r="B56" s="869"/>
      <c r="C56" s="869"/>
      <c r="D56" s="869"/>
      <c r="E56" s="869"/>
      <c r="F56" s="869"/>
      <c r="G56" s="869"/>
      <c r="H56" s="63"/>
    </row>
    <row r="57" spans="1:9" x14ac:dyDescent="0.25">
      <c r="A57" s="67"/>
      <c r="B57" s="103"/>
      <c r="C57" s="893" t="str">
        <f>Referenzwerte!A11</f>
        <v>z.B. Erdgas</v>
      </c>
      <c r="D57" s="894"/>
      <c r="E57" s="895" t="str">
        <f>Referenzwerte!A12</f>
        <v>z.B. Fernwärme</v>
      </c>
      <c r="F57" s="895"/>
      <c r="G57" s="223"/>
      <c r="H57" s="63"/>
    </row>
    <row r="58" spans="1:9" ht="39.6" x14ac:dyDescent="0.25">
      <c r="A58" s="95"/>
      <c r="B58" s="90" t="s">
        <v>87</v>
      </c>
      <c r="C58" s="225" t="s">
        <v>112</v>
      </c>
      <c r="D58" s="226" t="s">
        <v>281</v>
      </c>
      <c r="E58" s="227" t="s">
        <v>112</v>
      </c>
      <c r="F58" s="228" t="s">
        <v>281</v>
      </c>
      <c r="G58" s="224" t="s">
        <v>93</v>
      </c>
      <c r="H58" s="63"/>
      <c r="I58" s="63"/>
    </row>
    <row r="59" spans="1:9" ht="26.4" x14ac:dyDescent="0.25">
      <c r="A59" s="89" t="s">
        <v>86</v>
      </c>
      <c r="B59" s="685"/>
      <c r="C59" s="684">
        <v>0</v>
      </c>
      <c r="D59" s="683">
        <v>0</v>
      </c>
      <c r="E59" s="590">
        <v>0</v>
      </c>
      <c r="F59" s="592">
        <v>0</v>
      </c>
      <c r="G59" s="591">
        <f>C59*$B$13+D59*$B$14+$D$30+E59*$B$35+F59*$B$36+$D$52</f>
        <v>0</v>
      </c>
      <c r="H59" s="63"/>
      <c r="I59" s="63"/>
    </row>
    <row r="60" spans="1:9" x14ac:dyDescent="0.25">
      <c r="A60" s="86" t="s">
        <v>69</v>
      </c>
      <c r="B60" s="222">
        <f>'Übersicht Jahre'!$B69</f>
        <v>2026</v>
      </c>
      <c r="C60" s="397"/>
      <c r="D60" s="26"/>
      <c r="E60" s="291"/>
      <c r="F60" s="398"/>
      <c r="G60" s="292"/>
      <c r="H60" s="63"/>
      <c r="I60" s="63"/>
    </row>
    <row r="61" spans="1:9" x14ac:dyDescent="0.25">
      <c r="A61" s="86" t="s">
        <v>70</v>
      </c>
      <c r="B61" s="222">
        <f>'Übersicht Jahre'!$B70</f>
        <v>2027</v>
      </c>
      <c r="C61" s="397"/>
      <c r="D61" s="26"/>
      <c r="E61" s="291"/>
      <c r="F61" s="398"/>
      <c r="G61" s="292"/>
      <c r="H61" s="63"/>
      <c r="I61" s="63"/>
    </row>
    <row r="62" spans="1:9" x14ac:dyDescent="0.25">
      <c r="A62" s="86" t="s">
        <v>71</v>
      </c>
      <c r="B62" s="222">
        <f>'Übersicht Jahre'!$B71</f>
        <v>2028</v>
      </c>
      <c r="C62" s="397"/>
      <c r="D62" s="26"/>
      <c r="E62" s="291"/>
      <c r="F62" s="398"/>
      <c r="G62" s="292"/>
      <c r="H62" s="63"/>
      <c r="I62" s="63"/>
    </row>
    <row r="63" spans="1:9" x14ac:dyDescent="0.25">
      <c r="A63" s="86" t="s">
        <v>72</v>
      </c>
      <c r="B63" s="222">
        <f>'Übersicht Jahre'!$B72</f>
        <v>2029</v>
      </c>
      <c r="C63" s="397"/>
      <c r="D63" s="26"/>
      <c r="E63" s="291"/>
      <c r="F63" s="398"/>
      <c r="G63" s="292"/>
      <c r="H63" s="63"/>
    </row>
    <row r="64" spans="1:9" x14ac:dyDescent="0.25">
      <c r="A64" s="86" t="s">
        <v>73</v>
      </c>
      <c r="B64" s="222">
        <f>'Übersicht Jahre'!$B73</f>
        <v>2030</v>
      </c>
      <c r="C64" s="397"/>
      <c r="D64" s="26"/>
      <c r="E64" s="291"/>
      <c r="F64" s="398"/>
      <c r="G64" s="292"/>
      <c r="H64" s="63"/>
    </row>
    <row r="65" spans="1:8" x14ac:dyDescent="0.25">
      <c r="A65" s="86" t="s">
        <v>74</v>
      </c>
      <c r="B65" s="222">
        <f>'Übersicht Jahre'!$B74</f>
        <v>2031</v>
      </c>
      <c r="C65" s="397"/>
      <c r="D65" s="26"/>
      <c r="E65" s="291"/>
      <c r="F65" s="398"/>
      <c r="G65" s="292"/>
      <c r="H65" s="63"/>
    </row>
    <row r="66" spans="1:8" x14ac:dyDescent="0.25">
      <c r="A66" s="86" t="s">
        <v>75</v>
      </c>
      <c r="B66" s="222">
        <f>'Übersicht Jahre'!$B75</f>
        <v>2032</v>
      </c>
      <c r="C66" s="397"/>
      <c r="D66" s="26"/>
      <c r="E66" s="291"/>
      <c r="F66" s="398"/>
      <c r="G66" s="292"/>
      <c r="H66" s="63"/>
    </row>
    <row r="67" spans="1:8" x14ac:dyDescent="0.25">
      <c r="A67" s="86" t="s">
        <v>76</v>
      </c>
      <c r="B67" s="222">
        <f>'Übersicht Jahre'!$B76</f>
        <v>2033</v>
      </c>
      <c r="C67" s="397"/>
      <c r="D67" s="26"/>
      <c r="E67" s="291"/>
      <c r="F67" s="398"/>
      <c r="G67" s="292"/>
      <c r="H67" s="63"/>
    </row>
    <row r="68" spans="1:8" x14ac:dyDescent="0.25">
      <c r="A68" s="86" t="s">
        <v>77</v>
      </c>
      <c r="B68" s="222">
        <f>'Übersicht Jahre'!$B77</f>
        <v>2034</v>
      </c>
      <c r="C68" s="397"/>
      <c r="D68" s="26"/>
      <c r="E68" s="291"/>
      <c r="F68" s="398"/>
      <c r="G68" s="292"/>
      <c r="H68" s="63"/>
    </row>
    <row r="69" spans="1:8" x14ac:dyDescent="0.25">
      <c r="A69" s="86" t="s">
        <v>78</v>
      </c>
      <c r="B69" s="222">
        <f>'Übersicht Jahre'!$B78</f>
        <v>2035</v>
      </c>
      <c r="C69" s="397"/>
      <c r="D69" s="26"/>
      <c r="E69" s="291"/>
      <c r="F69" s="398"/>
      <c r="G69" s="292"/>
      <c r="H69" s="63"/>
    </row>
    <row r="70" spans="1:8" x14ac:dyDescent="0.25">
      <c r="A70" s="86" t="s">
        <v>79</v>
      </c>
      <c r="B70" s="222">
        <f>'Übersicht Jahre'!$B79</f>
        <v>2036</v>
      </c>
      <c r="C70" s="397"/>
      <c r="D70" s="26"/>
      <c r="E70" s="291"/>
      <c r="F70" s="398"/>
      <c r="G70" s="292"/>
      <c r="H70" s="63"/>
    </row>
    <row r="71" spans="1:8" ht="13.8" thickBot="1" x14ac:dyDescent="0.3">
      <c r="A71" s="87" t="s">
        <v>80</v>
      </c>
      <c r="B71" s="230">
        <f>'Übersicht Jahre'!$B80</f>
        <v>2037</v>
      </c>
      <c r="C71" s="399"/>
      <c r="D71" s="102"/>
      <c r="E71" s="293"/>
      <c r="F71" s="400"/>
      <c r="G71" s="294"/>
      <c r="H71" s="63"/>
    </row>
    <row r="72" spans="1:8" x14ac:dyDescent="0.25">
      <c r="A72" s="63"/>
      <c r="B72" s="63"/>
      <c r="C72" s="63"/>
      <c r="D72" s="63"/>
      <c r="E72" s="63"/>
      <c r="F72" s="63"/>
      <c r="G72" s="63"/>
      <c r="H72" s="63"/>
    </row>
  </sheetData>
  <mergeCells count="20">
    <mergeCell ref="A4:G4"/>
    <mergeCell ref="A54:E54"/>
    <mergeCell ref="A52:C52"/>
    <mergeCell ref="A30:C30"/>
    <mergeCell ref="C57:D57"/>
    <mergeCell ref="E57:F57"/>
    <mergeCell ref="C6:F6"/>
    <mergeCell ref="A17:C17"/>
    <mergeCell ref="A19:C19"/>
    <mergeCell ref="A21:C21"/>
    <mergeCell ref="A24:C24"/>
    <mergeCell ref="A26:C26"/>
    <mergeCell ref="A28:C28"/>
    <mergeCell ref="A39:C39"/>
    <mergeCell ref="A41:C41"/>
    <mergeCell ref="A43:C43"/>
    <mergeCell ref="A46:C46"/>
    <mergeCell ref="A48:C48"/>
    <mergeCell ref="A50:C50"/>
    <mergeCell ref="A56:G56"/>
  </mergeCells>
  <phoneticPr fontId="3" type="noConversion"/>
  <pageMargins left="0.78740157480314965" right="0.78740157480314965" top="0.98425196850393704" bottom="0.98425196850393704" header="0.51181102362204722" footer="0.51181102362204722"/>
  <pageSetup paperSize="9" scale="77" orientation="portrait" r:id="rId1"/>
  <headerFooter alignWithMargins="0">
    <oddFooter>&amp;LSeite &amp;P von &amp;N&amp;RLeitfaden Contracting der Bayerischen Staatlichen Hochbauverwaltung, Stand: Oktober/2025</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9">
    <tabColor theme="3" tint="0.59999389629810485"/>
    <pageSetUpPr fitToPage="1"/>
  </sheetPr>
  <dimension ref="A1:H65"/>
  <sheetViews>
    <sheetView view="pageBreakPreview" zoomScale="115" zoomScaleNormal="100" zoomScaleSheetLayoutView="115" workbookViewId="0">
      <selection activeCell="F35" sqref="F35"/>
    </sheetView>
  </sheetViews>
  <sheetFormatPr baseColWidth="10" defaultColWidth="11.44140625" defaultRowHeight="13.2" x14ac:dyDescent="0.25"/>
  <cols>
    <col min="1" max="1" width="12.5546875" style="25" customWidth="1"/>
    <col min="2" max="2" width="12.109375" style="25" customWidth="1"/>
    <col min="3" max="3" width="13" style="25" customWidth="1"/>
    <col min="4" max="4" width="12.88671875" style="25" customWidth="1"/>
    <col min="5" max="5" width="11.44140625" style="25" customWidth="1"/>
    <col min="6" max="6" width="12.88671875" style="25" customWidth="1"/>
    <col min="7" max="7" width="10.6640625" style="25" customWidth="1"/>
    <col min="8" max="16384" width="11.44140625" style="25"/>
  </cols>
  <sheetData>
    <row r="1" spans="1:8" x14ac:dyDescent="0.25">
      <c r="A1" s="50" t="s">
        <v>59</v>
      </c>
      <c r="B1" s="63"/>
      <c r="C1" s="63"/>
      <c r="D1" s="63"/>
      <c r="E1" s="63"/>
      <c r="F1" s="63"/>
      <c r="G1" s="63"/>
      <c r="H1" s="63"/>
    </row>
    <row r="2" spans="1:8" x14ac:dyDescent="0.25">
      <c r="A2" s="63"/>
      <c r="B2" s="63"/>
      <c r="C2" s="63"/>
      <c r="D2" s="63"/>
      <c r="E2" s="63"/>
      <c r="F2" s="63"/>
      <c r="G2" s="63"/>
      <c r="H2" s="63"/>
    </row>
    <row r="3" spans="1:8" x14ac:dyDescent="0.25">
      <c r="A3" s="51" t="s">
        <v>137</v>
      </c>
      <c r="B3" s="63"/>
      <c r="C3" s="63"/>
      <c r="D3" s="63"/>
      <c r="E3" s="63"/>
      <c r="F3" s="63"/>
      <c r="G3" s="63"/>
      <c r="H3" s="63"/>
    </row>
    <row r="4" spans="1:8" ht="12.75" customHeight="1" x14ac:dyDescent="0.25">
      <c r="A4" s="899" t="s">
        <v>150</v>
      </c>
      <c r="B4" s="899"/>
      <c r="C4" s="899"/>
      <c r="D4" s="899"/>
      <c r="E4" s="899"/>
      <c r="F4" s="899"/>
      <c r="G4" s="63"/>
      <c r="H4" s="63"/>
    </row>
    <row r="5" spans="1:8" ht="15.6" x14ac:dyDescent="0.3">
      <c r="A5" s="49"/>
      <c r="B5" s="63"/>
      <c r="C5" s="63"/>
      <c r="D5" s="63"/>
      <c r="E5" s="63"/>
      <c r="F5" s="63"/>
      <c r="G5" s="63"/>
      <c r="H5" s="63"/>
    </row>
    <row r="6" spans="1:8" x14ac:dyDescent="0.25">
      <c r="A6" s="48" t="s">
        <v>0</v>
      </c>
      <c r="B6" s="63"/>
      <c r="C6" s="847" t="str">
        <f>Referenzwerte!C5</f>
        <v>Musterliegenschaft</v>
      </c>
      <c r="D6" s="848"/>
      <c r="E6" s="848"/>
      <c r="F6" s="849"/>
      <c r="G6" s="63"/>
      <c r="H6" s="63"/>
    </row>
    <row r="7" spans="1:8" ht="17.399999999999999" x14ac:dyDescent="0.3">
      <c r="A7" s="52"/>
      <c r="B7" s="63"/>
      <c r="C7" s="63"/>
      <c r="D7" s="63"/>
      <c r="E7" s="63"/>
      <c r="F7" s="63"/>
      <c r="G7" s="63"/>
      <c r="H7" s="63"/>
    </row>
    <row r="8" spans="1:8" x14ac:dyDescent="0.25">
      <c r="A8" s="48" t="s">
        <v>36</v>
      </c>
      <c r="B8" s="63"/>
      <c r="C8" s="229">
        <f>'Eingabemaske Abrechnungen'!B7</f>
        <v>2025</v>
      </c>
      <c r="D8" s="63"/>
      <c r="E8" s="63"/>
      <c r="F8" s="63"/>
      <c r="G8" s="63"/>
      <c r="H8" s="63"/>
    </row>
    <row r="9" spans="1:8" x14ac:dyDescent="0.25">
      <c r="A9" s="48"/>
      <c r="B9" s="63"/>
      <c r="C9" s="63"/>
      <c r="D9" s="63"/>
      <c r="E9" s="63"/>
      <c r="F9" s="63"/>
      <c r="G9" s="63"/>
      <c r="H9" s="63"/>
    </row>
    <row r="10" spans="1:8" x14ac:dyDescent="0.25">
      <c r="A10" s="721" t="s">
        <v>293</v>
      </c>
      <c r="B10" s="722"/>
      <c r="C10" s="74"/>
      <c r="D10" s="63"/>
      <c r="E10" s="63"/>
      <c r="F10" s="63"/>
      <c r="G10" s="63"/>
      <c r="H10" s="63"/>
    </row>
    <row r="11" spans="1:8" x14ac:dyDescent="0.25">
      <c r="A11" s="726" t="str">
        <f>CONCATENATE("Arbeit ",Referenzwerte!B17)</f>
        <v>Arbeit z.B. HT</v>
      </c>
      <c r="B11" s="724">
        <f>Referenzwerte!B21</f>
        <v>0</v>
      </c>
      <c r="C11" s="725" t="s">
        <v>277</v>
      </c>
      <c r="D11" s="63"/>
      <c r="E11" s="63"/>
      <c r="F11" s="63"/>
      <c r="G11" s="63"/>
      <c r="H11" s="63"/>
    </row>
    <row r="12" spans="1:8" x14ac:dyDescent="0.25">
      <c r="A12" s="726" t="str">
        <f>CONCATENATE("Arbeit ",Referenzwerte!B18)</f>
        <v>Arbeit z.B. NT</v>
      </c>
      <c r="B12" s="724">
        <f>Referenzwerte!C21</f>
        <v>0</v>
      </c>
      <c r="C12" s="725" t="s">
        <v>277</v>
      </c>
      <c r="D12" s="63"/>
      <c r="E12" s="63"/>
      <c r="F12" s="63"/>
      <c r="G12" s="63"/>
      <c r="H12" s="63"/>
    </row>
    <row r="13" spans="1:8" x14ac:dyDescent="0.25">
      <c r="A13" s="723" t="s">
        <v>38</v>
      </c>
      <c r="B13" s="724">
        <f>Referenzwerte!D21</f>
        <v>0</v>
      </c>
      <c r="C13" s="725" t="s">
        <v>279</v>
      </c>
      <c r="D13" s="63"/>
      <c r="E13" s="63"/>
      <c r="F13" s="63"/>
      <c r="G13" s="63"/>
      <c r="H13" s="63"/>
    </row>
    <row r="14" spans="1:8" ht="13.8" thickBot="1" x14ac:dyDescent="0.3">
      <c r="A14" s="63"/>
      <c r="B14" s="63"/>
      <c r="C14" s="63"/>
      <c r="D14" s="63"/>
      <c r="E14" s="63"/>
      <c r="F14" s="63"/>
      <c r="G14" s="63"/>
      <c r="H14" s="63"/>
    </row>
    <row r="15" spans="1:8" x14ac:dyDescent="0.25">
      <c r="A15" s="903" t="str">
        <f>CONCATENATE("Baselineverbrauch Vertrag ",Referenzwerte!B17," [kWh]")</f>
        <v>Baselineverbrauch Vertrag z.B. HT [kWh]</v>
      </c>
      <c r="B15" s="904"/>
      <c r="C15" s="904"/>
      <c r="D15" s="570">
        <v>0</v>
      </c>
      <c r="E15" s="65"/>
      <c r="F15" s="63"/>
      <c r="G15" s="63"/>
      <c r="H15" s="63"/>
    </row>
    <row r="16" spans="1:8" ht="8.1" customHeight="1" x14ac:dyDescent="0.25">
      <c r="A16" s="65"/>
      <c r="B16" s="63"/>
      <c r="C16" s="63"/>
      <c r="D16" s="27"/>
      <c r="E16" s="65"/>
      <c r="F16" s="63"/>
      <c r="G16" s="63"/>
      <c r="H16" s="63"/>
    </row>
    <row r="17" spans="1:8" x14ac:dyDescent="0.25">
      <c r="A17" s="896" t="str">
        <f>CONCATENATE("Korrektur ",Referenzwerte!B17," [kWh]")</f>
        <v>Korrektur z.B. HT [kWh]</v>
      </c>
      <c r="B17" s="897"/>
      <c r="C17" s="897"/>
      <c r="D17" s="201">
        <v>0</v>
      </c>
      <c r="E17" s="65"/>
      <c r="F17" s="63"/>
      <c r="G17" s="63"/>
      <c r="H17" s="63"/>
    </row>
    <row r="18" spans="1:8" ht="8.1" customHeight="1" x14ac:dyDescent="0.25">
      <c r="A18" s="65"/>
      <c r="B18" s="63"/>
      <c r="C18" s="63"/>
      <c r="D18" s="27"/>
      <c r="E18" s="65"/>
      <c r="F18" s="63"/>
      <c r="G18" s="63"/>
      <c r="H18" s="63"/>
    </row>
    <row r="19" spans="1:8" ht="13.8" thickBot="1" x14ac:dyDescent="0.3">
      <c r="A19" s="898" t="str">
        <f>CONCATENATE("aktueller Baselineverbrauch ",Referenzwerte!B17," [kWh]")</f>
        <v>aktueller Baselineverbrauch z.B. HT [kWh]</v>
      </c>
      <c r="B19" s="869"/>
      <c r="C19" s="869"/>
      <c r="D19" s="116">
        <f>D15+D17</f>
        <v>0</v>
      </c>
      <c r="E19" s="65"/>
      <c r="F19" s="63"/>
      <c r="G19" s="63"/>
      <c r="H19" s="63"/>
    </row>
    <row r="20" spans="1:8" ht="13.8" thickBot="1" x14ac:dyDescent="0.3">
      <c r="A20" s="63"/>
      <c r="B20" s="63"/>
      <c r="C20" s="63"/>
      <c r="D20" s="27"/>
      <c r="E20" s="63"/>
      <c r="F20" s="63"/>
      <c r="G20" s="63"/>
      <c r="H20" s="63"/>
    </row>
    <row r="21" spans="1:8" x14ac:dyDescent="0.25">
      <c r="A21" s="903" t="str">
        <f>CONCATENATE("Baselineverbrauch Vertrag ",Referenzwerte!B18," [kWh]")</f>
        <v>Baselineverbrauch Vertrag z.B. NT [kWh]</v>
      </c>
      <c r="B21" s="904"/>
      <c r="C21" s="904"/>
      <c r="D21" s="570">
        <v>0</v>
      </c>
      <c r="E21" s="65"/>
      <c r="F21" s="63"/>
      <c r="G21" s="63"/>
      <c r="H21" s="63"/>
    </row>
    <row r="22" spans="1:8" ht="8.1" customHeight="1" x14ac:dyDescent="0.25">
      <c r="A22" s="65"/>
      <c r="B22" s="63"/>
      <c r="C22" s="63"/>
      <c r="D22" s="27"/>
      <c r="E22" s="65"/>
      <c r="F22" s="63"/>
      <c r="G22" s="63"/>
      <c r="H22" s="63"/>
    </row>
    <row r="23" spans="1:8" x14ac:dyDescent="0.25">
      <c r="A23" s="896" t="str">
        <f>CONCATENATE("Korrektur ",Referenzwerte!B18," [kWh]")</f>
        <v>Korrektur z.B. NT [kWh]</v>
      </c>
      <c r="B23" s="897"/>
      <c r="C23" s="897"/>
      <c r="D23" s="201">
        <v>0</v>
      </c>
      <c r="E23" s="65"/>
      <c r="F23" s="63"/>
      <c r="G23" s="63"/>
      <c r="H23" s="63"/>
    </row>
    <row r="24" spans="1:8" ht="8.1" customHeight="1" x14ac:dyDescent="0.25">
      <c r="A24" s="65"/>
      <c r="B24" s="63"/>
      <c r="C24" s="63"/>
      <c r="D24" s="27"/>
      <c r="E24" s="65"/>
      <c r="F24" s="63"/>
      <c r="G24" s="63"/>
      <c r="H24" s="63"/>
    </row>
    <row r="25" spans="1:8" ht="13.8" thickBot="1" x14ac:dyDescent="0.3">
      <c r="A25" s="898" t="str">
        <f>CONCATENATE("aktueller Baselineverbrauch ",Referenzwerte!B18," [kWh]")</f>
        <v>aktueller Baselineverbrauch z.B. NT [kWh]</v>
      </c>
      <c r="B25" s="869"/>
      <c r="C25" s="869"/>
      <c r="D25" s="116">
        <f>D21+D23</f>
        <v>0</v>
      </c>
      <c r="E25" s="65"/>
      <c r="F25" s="63"/>
      <c r="G25" s="63"/>
      <c r="H25" s="63"/>
    </row>
    <row r="26" spans="1:8" ht="13.8" thickBot="1" x14ac:dyDescent="0.3">
      <c r="A26" s="63"/>
      <c r="B26" s="63"/>
      <c r="C26" s="63"/>
      <c r="D26" s="27"/>
      <c r="E26" s="63"/>
      <c r="F26" s="63"/>
      <c r="G26" s="63"/>
      <c r="H26" s="63"/>
    </row>
    <row r="27" spans="1:8" x14ac:dyDescent="0.25">
      <c r="A27" s="903" t="s">
        <v>122</v>
      </c>
      <c r="B27" s="904"/>
      <c r="C27" s="904"/>
      <c r="D27" s="570">
        <v>0</v>
      </c>
      <c r="E27" s="65"/>
      <c r="F27" s="63"/>
      <c r="G27" s="63"/>
      <c r="H27" s="63"/>
    </row>
    <row r="28" spans="1:8" ht="8.1" customHeight="1" x14ac:dyDescent="0.25">
      <c r="A28" s="65"/>
      <c r="B28" s="63"/>
      <c r="C28" s="63"/>
      <c r="D28" s="27"/>
      <c r="E28" s="65"/>
      <c r="F28" s="63"/>
      <c r="G28" s="63"/>
      <c r="H28" s="63"/>
    </row>
    <row r="29" spans="1:8" x14ac:dyDescent="0.25">
      <c r="A29" s="896" t="s">
        <v>123</v>
      </c>
      <c r="B29" s="897"/>
      <c r="C29" s="897"/>
      <c r="D29" s="201"/>
      <c r="E29" s="65"/>
      <c r="F29" s="63"/>
      <c r="G29" s="63"/>
      <c r="H29" s="63"/>
    </row>
    <row r="30" spans="1:8" ht="8.1" customHeight="1" x14ac:dyDescent="0.25">
      <c r="A30" s="65"/>
      <c r="B30" s="63"/>
      <c r="C30" s="63"/>
      <c r="D30" s="27"/>
      <c r="E30" s="65"/>
      <c r="F30" s="63"/>
      <c r="G30" s="63"/>
      <c r="H30" s="63"/>
    </row>
    <row r="31" spans="1:8" ht="13.8" thickBot="1" x14ac:dyDescent="0.3">
      <c r="A31" s="898" t="s">
        <v>124</v>
      </c>
      <c r="B31" s="869"/>
      <c r="C31" s="869"/>
      <c r="D31" s="559">
        <f>D27+D29</f>
        <v>0</v>
      </c>
      <c r="E31" s="65"/>
      <c r="F31" s="63"/>
      <c r="G31" s="63"/>
      <c r="H31" s="63"/>
    </row>
    <row r="32" spans="1:8" ht="13.8" thickBot="1" x14ac:dyDescent="0.3">
      <c r="A32" s="289"/>
      <c r="B32" s="289"/>
      <c r="C32" s="289"/>
      <c r="D32" s="54"/>
      <c r="E32" s="63"/>
      <c r="F32" s="63"/>
      <c r="G32" s="63"/>
      <c r="H32" s="63"/>
    </row>
    <row r="33" spans="1:8" ht="13.8" thickBot="1" x14ac:dyDescent="0.3">
      <c r="A33" s="901" t="s">
        <v>253</v>
      </c>
      <c r="B33" s="902"/>
      <c r="C33" s="902"/>
      <c r="D33" s="577">
        <v>0</v>
      </c>
      <c r="E33" s="63"/>
      <c r="F33" s="63"/>
      <c r="G33" s="63"/>
      <c r="H33" s="63"/>
    </row>
    <row r="34" spans="1:8" x14ac:dyDescent="0.25">
      <c r="A34" s="63"/>
      <c r="B34" s="63"/>
      <c r="C34" s="63"/>
      <c r="D34" s="63"/>
      <c r="E34" s="63"/>
      <c r="F34" s="63"/>
      <c r="G34" s="63"/>
      <c r="H34" s="63"/>
    </row>
    <row r="35" spans="1:8" ht="30" customHeight="1" x14ac:dyDescent="0.25">
      <c r="A35" s="900" t="s">
        <v>65</v>
      </c>
      <c r="B35" s="900"/>
      <c r="C35" s="900"/>
      <c r="D35" s="900"/>
      <c r="E35" s="900"/>
      <c r="F35" s="63"/>
      <c r="G35" s="63"/>
      <c r="H35" s="63"/>
    </row>
    <row r="36" spans="1:8" x14ac:dyDescent="0.25">
      <c r="A36" s="63"/>
      <c r="B36" s="63"/>
      <c r="C36" s="63"/>
      <c r="D36" s="63"/>
      <c r="E36" s="63"/>
      <c r="F36" s="63"/>
      <c r="G36" s="63"/>
      <c r="H36" s="63"/>
    </row>
    <row r="37" spans="1:8" ht="13.8" thickBot="1" x14ac:dyDescent="0.3">
      <c r="A37" s="869" t="s">
        <v>171</v>
      </c>
      <c r="B37" s="869"/>
      <c r="C37" s="869"/>
      <c r="D37" s="869"/>
      <c r="E37" s="869"/>
      <c r="F37" s="869"/>
      <c r="G37" s="63"/>
      <c r="H37" s="63"/>
    </row>
    <row r="38" spans="1:8" ht="39.75" customHeight="1" x14ac:dyDescent="0.25">
      <c r="A38" s="202"/>
      <c r="B38" s="91" t="s">
        <v>81</v>
      </c>
      <c r="C38" s="487" t="str">
        <f>CONCATENATE("Baselinewert 
[kWh ",Referenzwerte!B17,"]")</f>
        <v>Baselinewert 
[kWh z.B. HT]</v>
      </c>
      <c r="D38" s="488" t="str">
        <f>CONCATENATE("Baselinewert 
[kWh ",Referenzwerte!B18,"]")</f>
        <v>Baselinewert 
[kWh z.B. NT]</v>
      </c>
      <c r="E38" s="231" t="s">
        <v>280</v>
      </c>
      <c r="F38" s="232" t="s">
        <v>94</v>
      </c>
      <c r="G38" s="63"/>
      <c r="H38" s="63"/>
    </row>
    <row r="39" spans="1:8" ht="26.4" x14ac:dyDescent="0.25">
      <c r="A39" s="89" t="s">
        <v>86</v>
      </c>
      <c r="B39" s="685"/>
      <c r="C39" s="684">
        <v>0</v>
      </c>
      <c r="D39" s="592">
        <v>0</v>
      </c>
      <c r="E39" s="683">
        <v>0</v>
      </c>
      <c r="F39" s="591">
        <f>ROUND(C39*$B$11+D39*$B$12+E39*$B$13+$D$33,2)</f>
        <v>0</v>
      </c>
      <c r="G39" s="63"/>
      <c r="H39" s="63"/>
    </row>
    <row r="40" spans="1:8" x14ac:dyDescent="0.25">
      <c r="A40" s="86" t="s">
        <v>69</v>
      </c>
      <c r="B40" s="222">
        <f>'Übersicht Jahre'!$B69</f>
        <v>2026</v>
      </c>
      <c r="C40" s="397"/>
      <c r="D40" s="398"/>
      <c r="E40" s="26"/>
      <c r="F40" s="292"/>
      <c r="G40" s="63"/>
      <c r="H40" s="63"/>
    </row>
    <row r="41" spans="1:8" x14ac:dyDescent="0.25">
      <c r="A41" s="86" t="s">
        <v>70</v>
      </c>
      <c r="B41" s="222">
        <f>'Übersicht Jahre'!$B70</f>
        <v>2027</v>
      </c>
      <c r="C41" s="397"/>
      <c r="D41" s="398"/>
      <c r="E41" s="26"/>
      <c r="F41" s="292"/>
      <c r="G41" s="63"/>
      <c r="H41" s="63"/>
    </row>
    <row r="42" spans="1:8" x14ac:dyDescent="0.25">
      <c r="A42" s="86" t="s">
        <v>71</v>
      </c>
      <c r="B42" s="222">
        <f>'Übersicht Jahre'!$B71</f>
        <v>2028</v>
      </c>
      <c r="C42" s="397"/>
      <c r="D42" s="398"/>
      <c r="E42" s="26"/>
      <c r="F42" s="292"/>
      <c r="G42" s="63"/>
      <c r="H42" s="63"/>
    </row>
    <row r="43" spans="1:8" x14ac:dyDescent="0.25">
      <c r="A43" s="86" t="s">
        <v>72</v>
      </c>
      <c r="B43" s="222">
        <f>'Übersicht Jahre'!$B72</f>
        <v>2029</v>
      </c>
      <c r="C43" s="397"/>
      <c r="D43" s="398"/>
      <c r="E43" s="26"/>
      <c r="F43" s="292"/>
      <c r="G43" s="63"/>
      <c r="H43" s="63"/>
    </row>
    <row r="44" spans="1:8" x14ac:dyDescent="0.25">
      <c r="A44" s="86" t="s">
        <v>73</v>
      </c>
      <c r="B44" s="222">
        <f>'Übersicht Jahre'!$B73</f>
        <v>2030</v>
      </c>
      <c r="C44" s="397"/>
      <c r="D44" s="398"/>
      <c r="E44" s="26"/>
      <c r="F44" s="292"/>
      <c r="G44" s="63"/>
      <c r="H44" s="63"/>
    </row>
    <row r="45" spans="1:8" x14ac:dyDescent="0.25">
      <c r="A45" s="86" t="s">
        <v>74</v>
      </c>
      <c r="B45" s="222">
        <f>'Übersicht Jahre'!$B74</f>
        <v>2031</v>
      </c>
      <c r="C45" s="397"/>
      <c r="D45" s="398"/>
      <c r="E45" s="26"/>
      <c r="F45" s="292"/>
      <c r="G45" s="63"/>
      <c r="H45" s="63"/>
    </row>
    <row r="46" spans="1:8" x14ac:dyDescent="0.25">
      <c r="A46" s="86" t="s">
        <v>75</v>
      </c>
      <c r="B46" s="222">
        <f>'Übersicht Jahre'!$B75</f>
        <v>2032</v>
      </c>
      <c r="C46" s="397"/>
      <c r="D46" s="398"/>
      <c r="E46" s="26"/>
      <c r="F46" s="292"/>
      <c r="G46" s="63"/>
      <c r="H46" s="63"/>
    </row>
    <row r="47" spans="1:8" x14ac:dyDescent="0.25">
      <c r="A47" s="86" t="s">
        <v>76</v>
      </c>
      <c r="B47" s="222">
        <f>'Übersicht Jahre'!$B76</f>
        <v>2033</v>
      </c>
      <c r="C47" s="397"/>
      <c r="D47" s="398"/>
      <c r="E47" s="26"/>
      <c r="F47" s="292"/>
      <c r="G47" s="63"/>
      <c r="H47" s="63"/>
    </row>
    <row r="48" spans="1:8" x14ac:dyDescent="0.25">
      <c r="A48" s="86" t="s">
        <v>77</v>
      </c>
      <c r="B48" s="222">
        <f>'Übersicht Jahre'!$B77</f>
        <v>2034</v>
      </c>
      <c r="C48" s="397"/>
      <c r="D48" s="398"/>
      <c r="E48" s="26"/>
      <c r="F48" s="292"/>
      <c r="G48" s="63"/>
      <c r="H48" s="63"/>
    </row>
    <row r="49" spans="1:8" x14ac:dyDescent="0.25">
      <c r="A49" s="86" t="s">
        <v>78</v>
      </c>
      <c r="B49" s="222">
        <f>'Übersicht Jahre'!$B78</f>
        <v>2035</v>
      </c>
      <c r="C49" s="397"/>
      <c r="D49" s="398"/>
      <c r="E49" s="26"/>
      <c r="F49" s="292"/>
      <c r="G49" s="63"/>
      <c r="H49" s="63"/>
    </row>
    <row r="50" spans="1:8" x14ac:dyDescent="0.25">
      <c r="A50" s="86" t="s">
        <v>79</v>
      </c>
      <c r="B50" s="222">
        <f>'Übersicht Jahre'!$B79</f>
        <v>2036</v>
      </c>
      <c r="C50" s="397"/>
      <c r="D50" s="398"/>
      <c r="E50" s="26"/>
      <c r="F50" s="292"/>
      <c r="G50" s="63"/>
      <c r="H50" s="63"/>
    </row>
    <row r="51" spans="1:8" ht="13.8" thickBot="1" x14ac:dyDescent="0.3">
      <c r="A51" s="87" t="s">
        <v>80</v>
      </c>
      <c r="B51" s="230">
        <f>'Übersicht Jahre'!$B80</f>
        <v>2037</v>
      </c>
      <c r="C51" s="399"/>
      <c r="D51" s="400"/>
      <c r="E51" s="102"/>
      <c r="F51" s="294"/>
      <c r="G51" s="63"/>
      <c r="H51" s="63"/>
    </row>
    <row r="52" spans="1:8" x14ac:dyDescent="0.25">
      <c r="A52" s="63"/>
      <c r="B52" s="63"/>
      <c r="C52" s="63"/>
      <c r="D52" s="63"/>
      <c r="E52" s="63"/>
      <c r="F52" s="63"/>
      <c r="G52" s="63"/>
      <c r="H52" s="63"/>
    </row>
    <row r="53" spans="1:8" x14ac:dyDescent="0.25">
      <c r="A53" s="63"/>
      <c r="B53" s="63"/>
      <c r="C53" s="63"/>
      <c r="D53" s="63"/>
      <c r="E53" s="63"/>
      <c r="F53" s="63"/>
      <c r="G53" s="63"/>
      <c r="H53" s="63"/>
    </row>
    <row r="54" spans="1:8" x14ac:dyDescent="0.25">
      <c r="A54" s="63"/>
      <c r="B54" s="63"/>
      <c r="C54" s="63"/>
      <c r="D54" s="63"/>
      <c r="E54" s="63"/>
      <c r="F54" s="63"/>
      <c r="G54" s="63"/>
      <c r="H54" s="63"/>
    </row>
    <row r="55" spans="1:8" x14ac:dyDescent="0.25">
      <c r="A55" s="63"/>
      <c r="B55" s="63"/>
      <c r="C55" s="63"/>
      <c r="D55" s="63"/>
      <c r="E55" s="63"/>
      <c r="F55" s="63"/>
      <c r="G55" s="63"/>
      <c r="H55" s="63"/>
    </row>
    <row r="56" spans="1:8" x14ac:dyDescent="0.25">
      <c r="A56" s="63"/>
      <c r="B56" s="63"/>
      <c r="C56" s="63"/>
      <c r="D56" s="63"/>
      <c r="E56" s="63"/>
      <c r="F56" s="63"/>
      <c r="G56" s="63"/>
      <c r="H56" s="63"/>
    </row>
    <row r="57" spans="1:8" x14ac:dyDescent="0.25">
      <c r="A57" s="63"/>
      <c r="B57" s="63"/>
      <c r="C57" s="63"/>
      <c r="D57" s="63"/>
      <c r="E57" s="63"/>
      <c r="F57" s="63"/>
      <c r="G57" s="63"/>
      <c r="H57" s="63"/>
    </row>
    <row r="58" spans="1:8" x14ac:dyDescent="0.25">
      <c r="A58" s="63"/>
      <c r="B58" s="63"/>
      <c r="C58" s="63"/>
      <c r="D58" s="63"/>
      <c r="E58" s="63"/>
      <c r="F58" s="63"/>
      <c r="G58" s="63"/>
      <c r="H58" s="63"/>
    </row>
    <row r="59" spans="1:8" x14ac:dyDescent="0.25">
      <c r="A59" s="63"/>
      <c r="B59" s="63"/>
      <c r="C59" s="63"/>
      <c r="D59" s="63"/>
      <c r="E59" s="63"/>
      <c r="F59" s="63"/>
      <c r="G59" s="63"/>
      <c r="H59" s="63"/>
    </row>
    <row r="60" spans="1:8" x14ac:dyDescent="0.25">
      <c r="A60" s="63"/>
      <c r="B60" s="63"/>
      <c r="C60" s="63"/>
      <c r="D60" s="63"/>
      <c r="E60" s="63"/>
      <c r="F60" s="63"/>
      <c r="G60" s="63"/>
      <c r="H60" s="63"/>
    </row>
    <row r="61" spans="1:8" x14ac:dyDescent="0.25">
      <c r="A61" s="63"/>
      <c r="B61" s="63"/>
      <c r="C61" s="63"/>
      <c r="D61" s="63"/>
      <c r="E61" s="63"/>
      <c r="F61" s="63"/>
      <c r="G61" s="63"/>
      <c r="H61" s="63"/>
    </row>
    <row r="62" spans="1:8" x14ac:dyDescent="0.25">
      <c r="A62" s="63"/>
      <c r="B62" s="63"/>
      <c r="C62" s="63"/>
      <c r="D62" s="63"/>
      <c r="E62" s="63"/>
      <c r="F62" s="63"/>
      <c r="G62" s="63"/>
      <c r="H62" s="63"/>
    </row>
    <row r="63" spans="1:8" x14ac:dyDescent="0.25">
      <c r="A63" s="63"/>
      <c r="B63" s="63"/>
      <c r="C63" s="63"/>
      <c r="D63" s="63"/>
      <c r="E63" s="63"/>
      <c r="F63" s="63"/>
      <c r="G63" s="63"/>
      <c r="H63" s="63"/>
    </row>
    <row r="64" spans="1:8" x14ac:dyDescent="0.25">
      <c r="A64" s="63"/>
      <c r="B64" s="63"/>
      <c r="C64" s="63"/>
      <c r="D64" s="63"/>
      <c r="E64" s="63"/>
      <c r="F64" s="63"/>
      <c r="G64" s="63"/>
      <c r="H64" s="63"/>
    </row>
    <row r="65" spans="1:8" x14ac:dyDescent="0.25">
      <c r="A65" s="63"/>
      <c r="B65" s="63"/>
      <c r="C65" s="63"/>
      <c r="D65" s="63"/>
      <c r="E65" s="63"/>
      <c r="F65" s="63"/>
      <c r="G65" s="63"/>
      <c r="H65" s="63"/>
    </row>
  </sheetData>
  <mergeCells count="14">
    <mergeCell ref="A4:F4"/>
    <mergeCell ref="A35:E35"/>
    <mergeCell ref="C6:F6"/>
    <mergeCell ref="A37:F37"/>
    <mergeCell ref="A27:C27"/>
    <mergeCell ref="A29:C29"/>
    <mergeCell ref="A31:C31"/>
    <mergeCell ref="A25:C25"/>
    <mergeCell ref="A23:C23"/>
    <mergeCell ref="A21:C21"/>
    <mergeCell ref="A19:C19"/>
    <mergeCell ref="A17:C17"/>
    <mergeCell ref="A15:C15"/>
    <mergeCell ref="A33:C33"/>
  </mergeCells>
  <phoneticPr fontId="3" type="noConversion"/>
  <pageMargins left="0.78740157480314965" right="0.78740157480314965" top="0.98425196850393704" bottom="0.98425196850393704" header="0.51181102362204722" footer="0.51181102362204722"/>
  <pageSetup paperSize="9" orientation="portrait" r:id="rId1"/>
  <headerFooter alignWithMargins="0">
    <oddFooter>&amp;LSeite &amp;P von &amp;N&amp;RLeitfaden Contracting der Bayerischen Staatlichen Hochbauverwaltung, Stand: Oktober/2025</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10">
    <tabColor theme="3" tint="0.59999389629810485"/>
    <pageSetUpPr fitToPage="1"/>
  </sheetPr>
  <dimension ref="A1:I71"/>
  <sheetViews>
    <sheetView view="pageBreakPreview" zoomScale="115" zoomScaleNormal="100" zoomScaleSheetLayoutView="115" workbookViewId="0">
      <selection activeCell="G53" sqref="G53"/>
    </sheetView>
  </sheetViews>
  <sheetFormatPr baseColWidth="10" defaultColWidth="11.44140625" defaultRowHeight="13.2" x14ac:dyDescent="0.25"/>
  <cols>
    <col min="1" max="2" width="11.44140625" style="25"/>
    <col min="3" max="3" width="15.6640625" style="25" customWidth="1"/>
    <col min="4" max="4" width="14.6640625" style="25" customWidth="1"/>
    <col min="5" max="6" width="13.5546875" style="25" customWidth="1"/>
    <col min="7" max="7" width="14.44140625" style="25" customWidth="1"/>
    <col min="8" max="16384" width="11.44140625" style="25"/>
  </cols>
  <sheetData>
    <row r="1" spans="1:9" x14ac:dyDescent="0.25">
      <c r="A1" s="50" t="s">
        <v>59</v>
      </c>
      <c r="B1" s="63"/>
      <c r="C1" s="63"/>
      <c r="D1" s="63"/>
      <c r="E1" s="63"/>
      <c r="F1" s="63"/>
      <c r="G1" s="63"/>
      <c r="H1" s="63"/>
      <c r="I1" s="63"/>
    </row>
    <row r="2" spans="1:9" x14ac:dyDescent="0.25">
      <c r="A2" s="63"/>
      <c r="B2" s="63"/>
      <c r="C2" s="63"/>
      <c r="D2" s="63"/>
      <c r="E2" s="63"/>
      <c r="F2" s="63"/>
      <c r="G2" s="63"/>
      <c r="H2" s="63"/>
      <c r="I2" s="63"/>
    </row>
    <row r="3" spans="1:9" x14ac:dyDescent="0.25">
      <c r="A3" s="51" t="s">
        <v>149</v>
      </c>
      <c r="B3" s="63"/>
      <c r="C3" s="63"/>
      <c r="D3" s="63"/>
      <c r="E3" s="63"/>
      <c r="F3" s="63"/>
      <c r="G3" s="63"/>
      <c r="H3" s="63"/>
      <c r="I3" s="63"/>
    </row>
    <row r="4" spans="1:9" x14ac:dyDescent="0.25">
      <c r="A4" s="899" t="s">
        <v>150</v>
      </c>
      <c r="B4" s="899"/>
      <c r="C4" s="899"/>
      <c r="D4" s="899"/>
      <c r="E4" s="899"/>
      <c r="F4" s="899"/>
      <c r="G4" s="899"/>
      <c r="H4" s="63"/>
      <c r="I4" s="63"/>
    </row>
    <row r="5" spans="1:9" ht="13.5" customHeight="1" x14ac:dyDescent="0.25">
      <c r="A5" s="84"/>
      <c r="B5" s="84"/>
      <c r="C5" s="84"/>
      <c r="D5" s="84"/>
      <c r="E5" s="63"/>
      <c r="F5" s="63"/>
      <c r="G5" s="63"/>
      <c r="H5" s="63"/>
      <c r="I5" s="63"/>
    </row>
    <row r="6" spans="1:9" x14ac:dyDescent="0.25">
      <c r="A6" s="48" t="s">
        <v>0</v>
      </c>
      <c r="B6" s="63"/>
      <c r="C6" s="847" t="str">
        <f>Referenzwerte!C5</f>
        <v>Musterliegenschaft</v>
      </c>
      <c r="D6" s="848"/>
      <c r="E6" s="848"/>
      <c r="F6" s="849"/>
      <c r="G6" s="63"/>
      <c r="H6" s="63"/>
      <c r="I6" s="63"/>
    </row>
    <row r="7" spans="1:9" ht="17.399999999999999" x14ac:dyDescent="0.3">
      <c r="A7" s="52"/>
      <c r="B7" s="63"/>
      <c r="C7" s="63"/>
      <c r="D7" s="63"/>
      <c r="E7" s="63"/>
      <c r="F7" s="63"/>
      <c r="G7" s="63"/>
      <c r="H7" s="63"/>
      <c r="I7" s="63"/>
    </row>
    <row r="8" spans="1:9" x14ac:dyDescent="0.25">
      <c r="A8" s="48" t="s">
        <v>36</v>
      </c>
      <c r="B8" s="63"/>
      <c r="C8" s="229">
        <f>'Eingabemaske Abrechnungen'!B7</f>
        <v>2025</v>
      </c>
      <c r="D8" s="63"/>
      <c r="E8" s="63"/>
      <c r="F8" s="63"/>
      <c r="G8" s="63"/>
      <c r="H8" s="63"/>
      <c r="I8" s="63"/>
    </row>
    <row r="9" spans="1:9" x14ac:dyDescent="0.25">
      <c r="A9" s="48"/>
      <c r="B9" s="63"/>
      <c r="C9" s="63"/>
      <c r="D9" s="63"/>
      <c r="E9" s="63"/>
      <c r="F9" s="63"/>
      <c r="G9" s="63"/>
      <c r="H9" s="63"/>
      <c r="I9" s="63"/>
    </row>
    <row r="10" spans="1:9" x14ac:dyDescent="0.25">
      <c r="A10" s="721" t="s">
        <v>293</v>
      </c>
      <c r="B10" s="722"/>
      <c r="C10" s="74"/>
      <c r="D10" s="63"/>
      <c r="E10" s="63"/>
      <c r="F10" s="63"/>
      <c r="G10" s="63"/>
      <c r="H10" s="63"/>
      <c r="I10" s="63"/>
    </row>
    <row r="11" spans="1:9" x14ac:dyDescent="0.25">
      <c r="A11" s="726" t="str">
        <f>Referenzwerte!A25</f>
        <v>Wasser</v>
      </c>
      <c r="B11" s="724">
        <f>Referenzwerte!B25</f>
        <v>0</v>
      </c>
      <c r="C11" s="725" t="s">
        <v>276</v>
      </c>
      <c r="D11" s="63"/>
      <c r="E11" s="63"/>
      <c r="F11" s="63"/>
      <c r="G11" s="63"/>
      <c r="H11" s="63"/>
      <c r="I11" s="63"/>
    </row>
    <row r="12" spans="1:9" x14ac:dyDescent="0.25">
      <c r="A12" s="726" t="str">
        <f>Referenzwerte!A26</f>
        <v>Abwasser</v>
      </c>
      <c r="B12" s="724">
        <f>Referenzwerte!B26</f>
        <v>0</v>
      </c>
      <c r="C12" s="725" t="s">
        <v>276</v>
      </c>
      <c r="D12" s="63"/>
      <c r="E12" s="63"/>
      <c r="F12" s="63"/>
      <c r="G12" s="63"/>
      <c r="H12" s="63"/>
      <c r="I12" s="63"/>
    </row>
    <row r="13" spans="1:9" ht="13.8" thickBot="1" x14ac:dyDescent="0.3">
      <c r="A13" s="63"/>
      <c r="B13" s="63"/>
      <c r="C13" s="63"/>
      <c r="D13" s="63"/>
      <c r="E13" s="63"/>
      <c r="F13" s="63"/>
      <c r="G13" s="63"/>
      <c r="H13" s="63"/>
      <c r="I13" s="63"/>
    </row>
    <row r="14" spans="1:9" x14ac:dyDescent="0.25">
      <c r="A14" s="903" t="s">
        <v>116</v>
      </c>
      <c r="B14" s="904"/>
      <c r="C14" s="904"/>
      <c r="D14" s="569">
        <v>0</v>
      </c>
      <c r="E14" s="63"/>
      <c r="F14" s="63"/>
      <c r="G14" s="63"/>
      <c r="H14" s="63"/>
      <c r="I14" s="63"/>
    </row>
    <row r="15" spans="1:9" ht="8.1" customHeight="1" x14ac:dyDescent="0.25">
      <c r="A15" s="65"/>
      <c r="B15" s="63"/>
      <c r="C15" s="63"/>
      <c r="D15" s="198"/>
      <c r="E15" s="63"/>
      <c r="F15" s="63"/>
      <c r="G15" s="63"/>
      <c r="H15" s="63"/>
      <c r="I15" s="63"/>
    </row>
    <row r="16" spans="1:9" x14ac:dyDescent="0.25">
      <c r="A16" s="896" t="s">
        <v>117</v>
      </c>
      <c r="B16" s="897"/>
      <c r="C16" s="897"/>
      <c r="D16" s="197">
        <v>0</v>
      </c>
      <c r="E16" s="63"/>
      <c r="F16" s="63"/>
      <c r="G16" s="63"/>
      <c r="H16" s="63"/>
      <c r="I16" s="63"/>
    </row>
    <row r="17" spans="1:9" ht="8.1" customHeight="1" x14ac:dyDescent="0.25">
      <c r="A17" s="65"/>
      <c r="B17" s="63"/>
      <c r="C17" s="63"/>
      <c r="D17" s="198"/>
      <c r="E17" s="63"/>
      <c r="F17" s="63"/>
      <c r="G17" s="63"/>
      <c r="H17" s="63"/>
      <c r="I17" s="63"/>
    </row>
    <row r="18" spans="1:9" ht="13.8" thickBot="1" x14ac:dyDescent="0.3">
      <c r="A18" s="898" t="s">
        <v>118</v>
      </c>
      <c r="B18" s="869"/>
      <c r="C18" s="869"/>
      <c r="D18" s="200">
        <f>D14+D16</f>
        <v>0</v>
      </c>
      <c r="E18" s="63"/>
      <c r="F18" s="63"/>
      <c r="G18" s="63"/>
      <c r="H18" s="63"/>
      <c r="I18" s="63"/>
    </row>
    <row r="19" spans="1:9" ht="13.8" thickBot="1" x14ac:dyDescent="0.3">
      <c r="A19" s="63"/>
      <c r="B19" s="63"/>
      <c r="C19" s="63"/>
      <c r="D19" s="27"/>
      <c r="E19" s="63"/>
      <c r="F19" s="63"/>
      <c r="G19" s="63"/>
      <c r="H19" s="63"/>
      <c r="I19" s="63"/>
    </row>
    <row r="20" spans="1:9" x14ac:dyDescent="0.25">
      <c r="A20" s="903" t="s">
        <v>119</v>
      </c>
      <c r="B20" s="904"/>
      <c r="C20" s="904"/>
      <c r="D20" s="569">
        <v>0</v>
      </c>
      <c r="E20" s="63"/>
      <c r="F20" s="63"/>
      <c r="G20" s="63"/>
      <c r="H20" s="63"/>
      <c r="I20" s="63"/>
    </row>
    <row r="21" spans="1:9" ht="8.1" customHeight="1" x14ac:dyDescent="0.25">
      <c r="A21" s="65"/>
      <c r="B21" s="63"/>
      <c r="C21" s="63"/>
      <c r="D21" s="198"/>
      <c r="E21" s="63"/>
      <c r="F21" s="63"/>
      <c r="G21" s="63"/>
      <c r="H21" s="63"/>
      <c r="I21" s="63"/>
    </row>
    <row r="22" spans="1:9" x14ac:dyDescent="0.25">
      <c r="A22" s="896" t="s">
        <v>120</v>
      </c>
      <c r="B22" s="897"/>
      <c r="C22" s="897"/>
      <c r="D22" s="197">
        <v>0</v>
      </c>
      <c r="E22" s="63"/>
      <c r="F22" s="63"/>
      <c r="G22" s="63"/>
      <c r="H22" s="63"/>
      <c r="I22" s="63"/>
    </row>
    <row r="23" spans="1:9" ht="8.1" customHeight="1" x14ac:dyDescent="0.25">
      <c r="A23" s="65"/>
      <c r="B23" s="63"/>
      <c r="C23" s="63"/>
      <c r="D23" s="198"/>
      <c r="E23" s="63"/>
      <c r="F23" s="63"/>
      <c r="G23" s="63"/>
      <c r="H23" s="63"/>
      <c r="I23" s="63"/>
    </row>
    <row r="24" spans="1:9" ht="13.8" thickBot="1" x14ac:dyDescent="0.3">
      <c r="A24" s="898" t="s">
        <v>121</v>
      </c>
      <c r="B24" s="869"/>
      <c r="C24" s="869"/>
      <c r="D24" s="200">
        <f>D20+D22</f>
        <v>0</v>
      </c>
      <c r="E24" s="63"/>
      <c r="F24" s="63"/>
      <c r="G24" s="63"/>
      <c r="H24" s="63"/>
      <c r="I24" s="63"/>
    </row>
    <row r="25" spans="1:9" ht="13.8" thickBot="1" x14ac:dyDescent="0.3">
      <c r="A25" s="289"/>
      <c r="B25" s="289"/>
      <c r="C25" s="289"/>
      <c r="D25" s="54"/>
      <c r="E25" s="63"/>
      <c r="F25" s="63"/>
      <c r="G25" s="63"/>
      <c r="H25" s="63"/>
      <c r="I25" s="63"/>
    </row>
    <row r="26" spans="1:9" ht="13.8" thickBot="1" x14ac:dyDescent="0.3">
      <c r="A26" s="901" t="s">
        <v>253</v>
      </c>
      <c r="B26" s="902"/>
      <c r="C26" s="902"/>
      <c r="D26" s="577">
        <v>0</v>
      </c>
      <c r="E26" s="63"/>
      <c r="F26" s="63"/>
      <c r="G26" s="63"/>
      <c r="H26" s="63"/>
      <c r="I26" s="63"/>
    </row>
    <row r="27" spans="1:9" ht="27.75" customHeight="1" thickBot="1" x14ac:dyDescent="0.3">
      <c r="A27" s="289"/>
      <c r="B27" s="289"/>
      <c r="C27" s="289"/>
      <c r="D27" s="54"/>
      <c r="E27" s="63"/>
      <c r="F27" s="63"/>
      <c r="G27" s="63"/>
      <c r="H27" s="63"/>
      <c r="I27" s="63"/>
    </row>
    <row r="28" spans="1:9" x14ac:dyDescent="0.25">
      <c r="A28" s="903" t="s">
        <v>131</v>
      </c>
      <c r="B28" s="904"/>
      <c r="C28" s="904"/>
      <c r="D28" s="569">
        <v>0</v>
      </c>
      <c r="E28" s="63"/>
      <c r="F28" s="63"/>
      <c r="G28" s="63"/>
      <c r="H28" s="63"/>
      <c r="I28" s="63"/>
    </row>
    <row r="29" spans="1:9" ht="8.1" customHeight="1" x14ac:dyDescent="0.25">
      <c r="A29" s="65"/>
      <c r="B29" s="63"/>
      <c r="C29" s="63"/>
      <c r="D29" s="198"/>
      <c r="E29" s="63"/>
      <c r="F29" s="63"/>
      <c r="G29" s="63"/>
      <c r="H29" s="63"/>
      <c r="I29" s="63"/>
    </row>
    <row r="30" spans="1:9" x14ac:dyDescent="0.25">
      <c r="A30" s="896" t="s">
        <v>132</v>
      </c>
      <c r="B30" s="897"/>
      <c r="C30" s="897"/>
      <c r="D30" s="197">
        <v>0</v>
      </c>
      <c r="E30" s="63"/>
      <c r="F30" s="63"/>
      <c r="G30" s="63"/>
      <c r="H30" s="63"/>
      <c r="I30" s="63"/>
    </row>
    <row r="31" spans="1:9" ht="8.1" customHeight="1" x14ac:dyDescent="0.25">
      <c r="A31" s="65"/>
      <c r="B31" s="63"/>
      <c r="C31" s="63"/>
      <c r="D31" s="198"/>
      <c r="E31" s="63"/>
      <c r="F31" s="63"/>
      <c r="G31" s="63"/>
      <c r="H31" s="63"/>
      <c r="I31" s="63"/>
    </row>
    <row r="32" spans="1:9" ht="13.8" thickBot="1" x14ac:dyDescent="0.3">
      <c r="A32" s="898" t="s">
        <v>133</v>
      </c>
      <c r="B32" s="869"/>
      <c r="C32" s="869"/>
      <c r="D32" s="200">
        <f>D28+D30</f>
        <v>0</v>
      </c>
      <c r="E32" s="63"/>
      <c r="F32" s="63"/>
      <c r="G32" s="63"/>
      <c r="H32" s="63"/>
      <c r="I32" s="63"/>
    </row>
    <row r="33" spans="1:9" x14ac:dyDescent="0.25">
      <c r="A33" s="289"/>
      <c r="B33" s="289"/>
      <c r="C33" s="289"/>
      <c r="D33" s="54"/>
      <c r="E33" s="63"/>
      <c r="F33" s="63"/>
      <c r="G33" s="63"/>
      <c r="H33" s="63"/>
      <c r="I33" s="63"/>
    </row>
    <row r="34" spans="1:9" ht="27.75" customHeight="1" x14ac:dyDescent="0.25">
      <c r="A34" s="900" t="s">
        <v>65</v>
      </c>
      <c r="B34" s="900"/>
      <c r="C34" s="900"/>
      <c r="D34" s="900"/>
      <c r="E34" s="900"/>
      <c r="F34" s="63"/>
      <c r="G34" s="63"/>
      <c r="H34" s="63"/>
      <c r="I34" s="63"/>
    </row>
    <row r="35" spans="1:9" x14ac:dyDescent="0.25">
      <c r="A35" s="63"/>
      <c r="B35" s="63"/>
      <c r="C35" s="63"/>
      <c r="D35" s="63"/>
      <c r="E35" s="63"/>
      <c r="F35" s="63"/>
      <c r="G35" s="63"/>
      <c r="H35" s="63"/>
      <c r="I35" s="63"/>
    </row>
    <row r="36" spans="1:9" ht="13.8" thickBot="1" x14ac:dyDescent="0.3">
      <c r="A36" s="869" t="s">
        <v>170</v>
      </c>
      <c r="B36" s="869"/>
      <c r="C36" s="869"/>
      <c r="D36" s="869"/>
      <c r="E36" s="869"/>
      <c r="F36" s="63"/>
      <c r="G36" s="63"/>
      <c r="H36" s="63"/>
      <c r="I36" s="63"/>
    </row>
    <row r="37" spans="1:9" ht="39.6" x14ac:dyDescent="0.25">
      <c r="A37" s="202"/>
      <c r="B37" s="287" t="s">
        <v>81</v>
      </c>
      <c r="C37" s="286" t="s">
        <v>113</v>
      </c>
      <c r="D37" s="231" t="s">
        <v>114</v>
      </c>
      <c r="E37" s="232" t="s">
        <v>134</v>
      </c>
      <c r="F37" s="232" t="s">
        <v>257</v>
      </c>
      <c r="G37" s="63"/>
      <c r="H37" s="63"/>
      <c r="I37" s="63"/>
    </row>
    <row r="38" spans="1:9" ht="26.4" x14ac:dyDescent="0.25">
      <c r="A38" s="89" t="s">
        <v>86</v>
      </c>
      <c r="B38" s="686"/>
      <c r="C38" s="590">
        <v>0</v>
      </c>
      <c r="D38" s="683">
        <v>0</v>
      </c>
      <c r="E38" s="591">
        <f>ROUND(C38*$B$11+D38*$B$12+$D$26,2)</f>
        <v>0</v>
      </c>
      <c r="F38" s="591">
        <f>$D$28</f>
        <v>0</v>
      </c>
      <c r="G38" s="63"/>
      <c r="H38" s="63"/>
      <c r="I38" s="63"/>
    </row>
    <row r="39" spans="1:9" x14ac:dyDescent="0.25">
      <c r="A39" s="86" t="s">
        <v>69</v>
      </c>
      <c r="B39" s="233">
        <f>'Übersicht Jahre'!$B69</f>
        <v>2026</v>
      </c>
      <c r="C39" s="291"/>
      <c r="D39" s="26"/>
      <c r="E39" s="292"/>
      <c r="F39" s="292"/>
      <c r="G39" s="63"/>
      <c r="H39" s="63"/>
      <c r="I39" s="63"/>
    </row>
    <row r="40" spans="1:9" x14ac:dyDescent="0.25">
      <c r="A40" s="86" t="s">
        <v>70</v>
      </c>
      <c r="B40" s="233">
        <f>'Übersicht Jahre'!$B70</f>
        <v>2027</v>
      </c>
      <c r="C40" s="291"/>
      <c r="D40" s="26"/>
      <c r="E40" s="292"/>
      <c r="F40" s="292"/>
      <c r="G40" s="63"/>
      <c r="H40" s="63"/>
      <c r="I40" s="63"/>
    </row>
    <row r="41" spans="1:9" x14ac:dyDescent="0.25">
      <c r="A41" s="86" t="s">
        <v>71</v>
      </c>
      <c r="B41" s="233">
        <f>'Übersicht Jahre'!$B71</f>
        <v>2028</v>
      </c>
      <c r="C41" s="291"/>
      <c r="D41" s="26"/>
      <c r="E41" s="292"/>
      <c r="F41" s="292"/>
      <c r="G41" s="63"/>
      <c r="H41" s="63"/>
      <c r="I41" s="63"/>
    </row>
    <row r="42" spans="1:9" x14ac:dyDescent="0.25">
      <c r="A42" s="86" t="s">
        <v>72</v>
      </c>
      <c r="B42" s="233">
        <f>'Übersicht Jahre'!$B72</f>
        <v>2029</v>
      </c>
      <c r="C42" s="291"/>
      <c r="D42" s="26"/>
      <c r="E42" s="292"/>
      <c r="F42" s="292"/>
      <c r="G42" s="63"/>
      <c r="H42" s="63"/>
      <c r="I42" s="63"/>
    </row>
    <row r="43" spans="1:9" x14ac:dyDescent="0.25">
      <c r="A43" s="86" t="s">
        <v>73</v>
      </c>
      <c r="B43" s="233">
        <f>'Übersicht Jahre'!$B73</f>
        <v>2030</v>
      </c>
      <c r="C43" s="291"/>
      <c r="D43" s="26"/>
      <c r="E43" s="292"/>
      <c r="F43" s="292"/>
      <c r="G43" s="63"/>
      <c r="H43" s="63"/>
      <c r="I43" s="63"/>
    </row>
    <row r="44" spans="1:9" x14ac:dyDescent="0.25">
      <c r="A44" s="86" t="s">
        <v>74</v>
      </c>
      <c r="B44" s="233">
        <f>'Übersicht Jahre'!$B74</f>
        <v>2031</v>
      </c>
      <c r="C44" s="291"/>
      <c r="D44" s="26"/>
      <c r="E44" s="292"/>
      <c r="F44" s="292"/>
      <c r="G44" s="63"/>
      <c r="H44" s="63"/>
      <c r="I44" s="63"/>
    </row>
    <row r="45" spans="1:9" x14ac:dyDescent="0.25">
      <c r="A45" s="86" t="s">
        <v>75</v>
      </c>
      <c r="B45" s="233">
        <f>'Übersicht Jahre'!$B75</f>
        <v>2032</v>
      </c>
      <c r="C45" s="291"/>
      <c r="D45" s="26"/>
      <c r="E45" s="292"/>
      <c r="F45" s="292"/>
      <c r="G45" s="63"/>
      <c r="H45" s="63"/>
      <c r="I45" s="63"/>
    </row>
    <row r="46" spans="1:9" x14ac:dyDescent="0.25">
      <c r="A46" s="86" t="s">
        <v>76</v>
      </c>
      <c r="B46" s="233">
        <f>'Übersicht Jahre'!$B76</f>
        <v>2033</v>
      </c>
      <c r="C46" s="291"/>
      <c r="D46" s="26"/>
      <c r="E46" s="292"/>
      <c r="F46" s="292"/>
      <c r="G46" s="63"/>
      <c r="H46" s="63"/>
      <c r="I46" s="63"/>
    </row>
    <row r="47" spans="1:9" x14ac:dyDescent="0.25">
      <c r="A47" s="86" t="s">
        <v>77</v>
      </c>
      <c r="B47" s="233">
        <f>'Übersicht Jahre'!$B77</f>
        <v>2034</v>
      </c>
      <c r="C47" s="291"/>
      <c r="D47" s="26"/>
      <c r="E47" s="292"/>
      <c r="F47" s="292"/>
      <c r="G47" s="63"/>
      <c r="H47" s="63"/>
      <c r="I47" s="63"/>
    </row>
    <row r="48" spans="1:9" x14ac:dyDescent="0.25">
      <c r="A48" s="86" t="s">
        <v>78</v>
      </c>
      <c r="B48" s="233">
        <f>'Übersicht Jahre'!$B78</f>
        <v>2035</v>
      </c>
      <c r="C48" s="291"/>
      <c r="D48" s="26"/>
      <c r="E48" s="292"/>
      <c r="F48" s="292"/>
      <c r="G48" s="63"/>
      <c r="H48" s="63"/>
      <c r="I48" s="63"/>
    </row>
    <row r="49" spans="1:9" x14ac:dyDescent="0.25">
      <c r="A49" s="86" t="s">
        <v>79</v>
      </c>
      <c r="B49" s="233">
        <f>'Übersicht Jahre'!$B79</f>
        <v>2036</v>
      </c>
      <c r="C49" s="291"/>
      <c r="D49" s="26"/>
      <c r="E49" s="292"/>
      <c r="F49" s="292"/>
      <c r="G49" s="63"/>
      <c r="H49" s="63"/>
      <c r="I49" s="63"/>
    </row>
    <row r="50" spans="1:9" ht="13.8" thickBot="1" x14ac:dyDescent="0.3">
      <c r="A50" s="87" t="s">
        <v>80</v>
      </c>
      <c r="B50" s="230">
        <f>'Übersicht Jahre'!$B80</f>
        <v>2037</v>
      </c>
      <c r="C50" s="293"/>
      <c r="D50" s="102"/>
      <c r="E50" s="294"/>
      <c r="F50" s="294"/>
      <c r="G50" s="63"/>
      <c r="H50" s="63"/>
      <c r="I50" s="63"/>
    </row>
    <row r="51" spans="1:9" x14ac:dyDescent="0.25">
      <c r="A51" s="63"/>
      <c r="B51" s="63"/>
      <c r="C51" s="63"/>
      <c r="D51" s="63"/>
      <c r="E51" s="63"/>
      <c r="F51" s="63"/>
      <c r="G51" s="63"/>
      <c r="H51" s="63"/>
      <c r="I51" s="63"/>
    </row>
    <row r="52" spans="1:9" x14ac:dyDescent="0.25">
      <c r="A52" s="63"/>
      <c r="B52" s="63"/>
      <c r="C52" s="63"/>
      <c r="D52" s="63"/>
      <c r="E52" s="63"/>
      <c r="F52" s="63"/>
      <c r="G52" s="63"/>
      <c r="H52" s="63"/>
      <c r="I52" s="63"/>
    </row>
    <row r="53" spans="1:9" x14ac:dyDescent="0.25">
      <c r="A53" s="63"/>
      <c r="B53" s="63"/>
      <c r="C53" s="63"/>
      <c r="D53" s="63"/>
      <c r="E53" s="63"/>
      <c r="F53" s="63"/>
      <c r="G53" s="63"/>
      <c r="H53" s="63"/>
      <c r="I53" s="63"/>
    </row>
    <row r="54" spans="1:9" x14ac:dyDescent="0.25">
      <c r="A54" s="63"/>
      <c r="B54" s="63"/>
      <c r="C54" s="63"/>
      <c r="D54" s="63"/>
      <c r="E54" s="63"/>
      <c r="F54" s="63"/>
      <c r="G54" s="63"/>
      <c r="H54" s="63"/>
      <c r="I54" s="63"/>
    </row>
    <row r="55" spans="1:9" x14ac:dyDescent="0.25">
      <c r="A55" s="63"/>
      <c r="B55" s="63"/>
      <c r="C55" s="63"/>
      <c r="D55" s="63"/>
      <c r="E55" s="63"/>
      <c r="F55" s="63"/>
      <c r="G55" s="63"/>
      <c r="H55" s="63"/>
      <c r="I55" s="63"/>
    </row>
    <row r="56" spans="1:9" x14ac:dyDescent="0.25">
      <c r="A56" s="63"/>
      <c r="B56" s="63"/>
      <c r="C56" s="63"/>
      <c r="D56" s="63"/>
      <c r="E56" s="63"/>
      <c r="F56" s="63"/>
      <c r="G56" s="63"/>
      <c r="H56" s="63"/>
      <c r="I56" s="63"/>
    </row>
    <row r="57" spans="1:9" x14ac:dyDescent="0.25">
      <c r="A57" s="63"/>
      <c r="B57" s="63"/>
      <c r="C57" s="63"/>
      <c r="D57" s="63"/>
      <c r="E57" s="63"/>
      <c r="F57" s="63"/>
      <c r="G57" s="63"/>
      <c r="H57" s="63"/>
      <c r="I57" s="63"/>
    </row>
    <row r="58" spans="1:9" x14ac:dyDescent="0.25">
      <c r="A58" s="63"/>
      <c r="B58" s="63"/>
      <c r="C58" s="63"/>
      <c r="D58" s="63"/>
      <c r="E58" s="63"/>
      <c r="F58" s="63"/>
      <c r="G58" s="63"/>
      <c r="H58" s="63"/>
      <c r="I58" s="63"/>
    </row>
    <row r="59" spans="1:9" x14ac:dyDescent="0.25">
      <c r="A59" s="63"/>
      <c r="B59" s="63"/>
      <c r="C59" s="63"/>
      <c r="D59" s="63"/>
      <c r="E59" s="63"/>
      <c r="F59" s="63"/>
      <c r="G59" s="63"/>
      <c r="H59" s="63"/>
      <c r="I59" s="63"/>
    </row>
    <row r="60" spans="1:9" x14ac:dyDescent="0.25">
      <c r="A60" s="63"/>
      <c r="B60" s="63"/>
      <c r="C60" s="63"/>
      <c r="D60" s="63"/>
      <c r="E60" s="63"/>
      <c r="F60" s="63"/>
      <c r="G60" s="63"/>
      <c r="H60" s="63"/>
      <c r="I60" s="63"/>
    </row>
    <row r="61" spans="1:9" x14ac:dyDescent="0.25">
      <c r="A61" s="63"/>
      <c r="B61" s="63"/>
      <c r="C61" s="63"/>
      <c r="D61" s="63"/>
      <c r="E61" s="63"/>
      <c r="F61" s="63"/>
      <c r="G61" s="63"/>
      <c r="H61" s="63"/>
      <c r="I61" s="63"/>
    </row>
    <row r="62" spans="1:9" x14ac:dyDescent="0.25">
      <c r="A62" s="63"/>
      <c r="B62" s="63"/>
      <c r="C62" s="63"/>
      <c r="D62" s="63"/>
      <c r="E62" s="63"/>
      <c r="F62" s="63"/>
      <c r="G62" s="63"/>
      <c r="H62" s="63"/>
      <c r="I62" s="63"/>
    </row>
    <row r="63" spans="1:9" x14ac:dyDescent="0.25">
      <c r="A63" s="63"/>
      <c r="B63" s="63"/>
      <c r="C63" s="63"/>
      <c r="D63" s="63"/>
      <c r="E63" s="63"/>
      <c r="F63" s="63"/>
      <c r="G63" s="63"/>
      <c r="H63" s="63"/>
      <c r="I63" s="63"/>
    </row>
    <row r="64" spans="1:9" x14ac:dyDescent="0.25">
      <c r="A64" s="63"/>
      <c r="B64" s="63"/>
      <c r="C64" s="63"/>
      <c r="D64" s="63"/>
      <c r="E64" s="63"/>
      <c r="F64" s="63"/>
      <c r="G64" s="63"/>
      <c r="H64" s="63"/>
      <c r="I64" s="63"/>
    </row>
    <row r="65" spans="1:9" x14ac:dyDescent="0.25">
      <c r="A65" s="63"/>
      <c r="B65" s="63"/>
      <c r="C65" s="63"/>
      <c r="D65" s="63"/>
      <c r="E65" s="63"/>
      <c r="F65" s="63"/>
      <c r="G65" s="63"/>
      <c r="H65" s="63"/>
      <c r="I65" s="63"/>
    </row>
    <row r="66" spans="1:9" x14ac:dyDescent="0.25">
      <c r="A66" s="63"/>
      <c r="B66" s="63"/>
      <c r="C66" s="63"/>
      <c r="D66" s="63"/>
      <c r="E66" s="63"/>
      <c r="F66" s="63"/>
      <c r="G66" s="63"/>
      <c r="H66" s="63"/>
      <c r="I66" s="63"/>
    </row>
    <row r="67" spans="1:9" x14ac:dyDescent="0.25">
      <c r="A67" s="63"/>
      <c r="B67" s="63"/>
      <c r="C67" s="63"/>
      <c r="D67" s="63"/>
      <c r="E67" s="63"/>
      <c r="F67" s="63"/>
      <c r="G67" s="63"/>
      <c r="H67" s="63"/>
      <c r="I67" s="63"/>
    </row>
    <row r="68" spans="1:9" x14ac:dyDescent="0.25">
      <c r="A68" s="63"/>
      <c r="B68" s="63"/>
      <c r="C68" s="63"/>
      <c r="D68" s="63"/>
      <c r="E68" s="63"/>
      <c r="F68" s="63"/>
      <c r="G68" s="63"/>
      <c r="H68" s="63"/>
      <c r="I68" s="63"/>
    </row>
    <row r="69" spans="1:9" x14ac:dyDescent="0.25">
      <c r="A69" s="63"/>
      <c r="B69" s="63"/>
      <c r="C69" s="63"/>
      <c r="D69" s="63"/>
      <c r="E69" s="63"/>
      <c r="F69" s="63"/>
      <c r="G69" s="63"/>
      <c r="H69" s="63"/>
      <c r="I69" s="63"/>
    </row>
    <row r="70" spans="1:9" x14ac:dyDescent="0.25">
      <c r="A70" s="63"/>
      <c r="B70" s="63"/>
      <c r="C70" s="63"/>
      <c r="D70" s="63"/>
      <c r="E70" s="63"/>
      <c r="F70" s="63"/>
      <c r="G70" s="63"/>
      <c r="H70" s="63"/>
      <c r="I70" s="63"/>
    </row>
    <row r="71" spans="1:9" x14ac:dyDescent="0.25">
      <c r="A71" s="63"/>
      <c r="B71" s="63"/>
      <c r="C71" s="63"/>
      <c r="D71" s="63"/>
      <c r="E71" s="63"/>
      <c r="F71" s="63"/>
      <c r="G71" s="63"/>
      <c r="H71" s="63"/>
      <c r="I71" s="63"/>
    </row>
  </sheetData>
  <mergeCells count="14">
    <mergeCell ref="A4:G4"/>
    <mergeCell ref="A36:E36"/>
    <mergeCell ref="A34:E34"/>
    <mergeCell ref="C6:F6"/>
    <mergeCell ref="A14:C14"/>
    <mergeCell ref="A16:C16"/>
    <mergeCell ref="A18:C18"/>
    <mergeCell ref="A20:C20"/>
    <mergeCell ref="A22:C22"/>
    <mergeCell ref="A24:C24"/>
    <mergeCell ref="A28:C28"/>
    <mergeCell ref="A30:C30"/>
    <mergeCell ref="A32:C32"/>
    <mergeCell ref="A26:C26"/>
  </mergeCells>
  <phoneticPr fontId="3" type="noConversion"/>
  <pageMargins left="0.78740157480314965" right="0.78740157480314965" top="0.98425196850393704" bottom="0.98425196850393704" header="0.51181102362204722" footer="0.51181102362204722"/>
  <pageSetup paperSize="9" scale="91" orientation="portrait" r:id="rId1"/>
  <headerFooter alignWithMargins="0">
    <oddFooter>&amp;LSeite &amp;P von &amp;N&amp;RLeitfaden Contracting der Bayerischen Staatlichen Hochbauverwaltung, Stand: Oktober/2025</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13</vt:i4>
      </vt:variant>
    </vt:vector>
  </HeadingPairs>
  <TitlesOfParts>
    <vt:vector size="26" baseType="lpstr">
      <vt:lpstr>Übersicht Jahre</vt:lpstr>
      <vt:lpstr>SOLL-IST-Vgl</vt:lpstr>
      <vt:lpstr>Einsparung Wärme</vt:lpstr>
      <vt:lpstr>Witterungsbereinigung</vt:lpstr>
      <vt:lpstr>Einsparung Strom</vt:lpstr>
      <vt:lpstr>Einsparung Wasser</vt:lpstr>
      <vt:lpstr>Baseline Wärme</vt:lpstr>
      <vt:lpstr>Baseline Strom</vt:lpstr>
      <vt:lpstr>Baseline Wasser</vt:lpstr>
      <vt:lpstr>Eingabemaske Abrechnungen</vt:lpstr>
      <vt:lpstr>Verlauf Einspargarantie</vt:lpstr>
      <vt:lpstr>Referenzwerte</vt:lpstr>
      <vt:lpstr>Bearbeitungshinweise</vt:lpstr>
      <vt:lpstr>'Baseline Strom'!Druckbereich</vt:lpstr>
      <vt:lpstr>'Baseline Wärme'!Druckbereich</vt:lpstr>
      <vt:lpstr>'Baseline Wasser'!Druckbereich</vt:lpstr>
      <vt:lpstr>Bearbeitungshinweise!Druckbereich</vt:lpstr>
      <vt:lpstr>'Eingabemaske Abrechnungen'!Druckbereich</vt:lpstr>
      <vt:lpstr>'Einsparung Strom'!Druckbereich</vt:lpstr>
      <vt:lpstr>'Einsparung Wärme'!Druckbereich</vt:lpstr>
      <vt:lpstr>'Einsparung Wasser'!Druckbereich</vt:lpstr>
      <vt:lpstr>Referenzwerte!Druckbereich</vt:lpstr>
      <vt:lpstr>'SOLL-IST-Vgl'!Druckbereich</vt:lpstr>
      <vt:lpstr>'Übersicht Jahre'!Druckbereich</vt:lpstr>
      <vt:lpstr>'Verlauf Einspargarantie'!Druckbereich</vt:lpstr>
      <vt:lpstr>Witterungsbereinigung!Druckbereich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2025-09-03T06:33:32Z</dcterms:created>
  <dcterms:modified xsi:type="dcterms:W3CDTF">2025-10-06T06:19:20Z</dcterms:modified>
</cp:coreProperties>
</file>